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490" tabRatio="760" firstSheet="1" activeTab="1"/>
  </bookViews>
  <sheets>
    <sheet name="CT-00_05(C_RANGEL)-C-DESON (2)" sheetId="29" state="hidden" r:id="rId1"/>
    <sheet name="BDI_Canal" sheetId="30" r:id="rId2"/>
    <sheet name="CURVA_SERV (2)" sheetId="26" state="hidden" r:id="rId3"/>
    <sheet name="equipe" sheetId="10" state="hidden" r:id="rId4"/>
    <sheet name="lab" sheetId="11" state="hidden" r:id="rId5"/>
    <sheet name="lab (2)" sheetId="12" state="hidden" r:id="rId6"/>
    <sheet name="topo" sheetId="13" state="hidden" r:id="rId7"/>
    <sheet name="inf" sheetId="14" state="hidden" r:id="rId8"/>
    <sheet name="instal" sheetId="15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1">BDI_Canal!$A$1:$I$41</definedName>
    <definedName name="_xlnm.Print_Area" localSheetId="0">'CT-00_05(C_RANGEL)-C-DESON (2)'!$B$1:$N$149</definedName>
    <definedName name="_xlnm.Print_Area" localSheetId="2">'CURVA_SERV (2)'!$B$1:$P$123</definedName>
    <definedName name="Print_Area" localSheetId="1">BDI_Canal!$A$1:$I$40</definedName>
    <definedName name="Print_Area" localSheetId="0">'CT-00_05(C_RANGEL)-C-DESON (2)'!$B$10:$N$149</definedName>
    <definedName name="Print_Area" localSheetId="2">'CURVA_SERV (2)'!$B$1:$P$120</definedName>
    <definedName name="Print_Titles" localSheetId="0">'CT-00_05(C_RANGEL)-C-DESON (2)'!$10:$17</definedName>
    <definedName name="Print_Titles" localSheetId="2">'CURVA_SERV (2)'!$1:$2</definedName>
    <definedName name="_xlnm.Print_Titles" localSheetId="0">'CT-00_05(C_RANGEL)-C-DESON (2)'!$1:$17</definedName>
    <definedName name="_xlnm.Print_Titles" localSheetId="2">'CURVA_SERV (2)'!$1:$2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0"/>
  <c r="F12" l="1"/>
  <c r="D21"/>
  <c r="K20"/>
  <c r="M20"/>
  <c r="L20"/>
  <c r="F13"/>
  <c r="F11"/>
  <c r="F10"/>
  <c r="F9"/>
  <c r="I6"/>
  <c r="N20" l="1"/>
  <c r="K21" s="1"/>
  <c r="L21" s="1"/>
  <c r="M21" s="1"/>
  <c r="C10"/>
  <c r="C14"/>
  <c r="C9"/>
  <c r="C11"/>
  <c r="C12" l="1"/>
  <c r="C13" s="1"/>
  <c r="C19" s="1"/>
  <c r="C20" s="1"/>
  <c r="I127" i="29"/>
  <c r="M127" s="1"/>
  <c r="I124"/>
  <c r="I123"/>
  <c r="M123" s="1"/>
  <c r="I116"/>
  <c r="M116" s="1"/>
  <c r="I113"/>
  <c r="M113" s="1"/>
  <c r="P147"/>
  <c r="Q147" s="1"/>
  <c r="P145"/>
  <c r="Q145" s="1"/>
  <c r="I143"/>
  <c r="M143" s="1"/>
  <c r="I142"/>
  <c r="I141"/>
  <c r="M141" s="1"/>
  <c r="I140"/>
  <c r="M140" s="1"/>
  <c r="I139"/>
  <c r="M139" s="1"/>
  <c r="I138"/>
  <c r="P137"/>
  <c r="Q137" s="1"/>
  <c r="P135"/>
  <c r="Q135" s="1"/>
  <c r="R133"/>
  <c r="I132"/>
  <c r="M132" s="1"/>
  <c r="P130"/>
  <c r="Q130" s="1"/>
  <c r="P129"/>
  <c r="Q129" s="1"/>
  <c r="P128"/>
  <c r="I126"/>
  <c r="I125"/>
  <c r="M125" s="1"/>
  <c r="P121"/>
  <c r="Q121" s="1"/>
  <c r="P120"/>
  <c r="Q120" s="1"/>
  <c r="P119"/>
  <c r="P118"/>
  <c r="Q118" s="1"/>
  <c r="I114"/>
  <c r="I112"/>
  <c r="I110"/>
  <c r="S109"/>
  <c r="I109"/>
  <c r="P108"/>
  <c r="Q108" s="1"/>
  <c r="P107"/>
  <c r="Q107" s="1"/>
  <c r="P106"/>
  <c r="P105"/>
  <c r="Q105" s="1"/>
  <c r="I104"/>
  <c r="M104" s="1"/>
  <c r="I103"/>
  <c r="I102"/>
  <c r="I101"/>
  <c r="M101" s="1"/>
  <c r="I100"/>
  <c r="M100" s="1"/>
  <c r="I99"/>
  <c r="I98"/>
  <c r="I97"/>
  <c r="M97" s="1"/>
  <c r="I96"/>
  <c r="M96" s="1"/>
  <c r="I95"/>
  <c r="I94"/>
  <c r="I92"/>
  <c r="M92" s="1"/>
  <c r="I91"/>
  <c r="I90"/>
  <c r="I89"/>
  <c r="I87"/>
  <c r="P86"/>
  <c r="Q86" s="1"/>
  <c r="P85"/>
  <c r="Q85" s="1"/>
  <c r="P84"/>
  <c r="P83"/>
  <c r="Q83" s="1"/>
  <c r="I82"/>
  <c r="M82" s="1"/>
  <c r="I74"/>
  <c r="M74" s="1"/>
  <c r="I73"/>
  <c r="M73" s="1"/>
  <c r="I72"/>
  <c r="I71"/>
  <c r="I70"/>
  <c r="M70" s="1"/>
  <c r="I69"/>
  <c r="M69" s="1"/>
  <c r="I68"/>
  <c r="I67"/>
  <c r="I66"/>
  <c r="P65"/>
  <c r="Q65" s="1"/>
  <c r="P64"/>
  <c r="Q64" s="1"/>
  <c r="P63"/>
  <c r="Q63" s="1"/>
  <c r="P62"/>
  <c r="P61"/>
  <c r="Q61" s="1"/>
  <c r="I60"/>
  <c r="M60" s="1"/>
  <c r="I59"/>
  <c r="M59" s="1"/>
  <c r="I58"/>
  <c r="I57"/>
  <c r="M57" s="1"/>
  <c r="I56"/>
  <c r="M56" s="1"/>
  <c r="I54"/>
  <c r="Q53"/>
  <c r="I52"/>
  <c r="I51"/>
  <c r="M51" s="1"/>
  <c r="I50"/>
  <c r="M50" s="1"/>
  <c r="I49"/>
  <c r="I48"/>
  <c r="Q47"/>
  <c r="I46"/>
  <c r="P45"/>
  <c r="Q45" s="1"/>
  <c r="P44"/>
  <c r="Q44" s="1"/>
  <c r="P43"/>
  <c r="Q43" s="1"/>
  <c r="P42"/>
  <c r="P41"/>
  <c r="Q41" s="1"/>
  <c r="I40"/>
  <c r="M40" s="1"/>
  <c r="I39"/>
  <c r="M39" s="1"/>
  <c r="I38"/>
  <c r="I37"/>
  <c r="I36"/>
  <c r="P35"/>
  <c r="Q35" s="1"/>
  <c r="P34"/>
  <c r="Q34" s="1"/>
  <c r="P33"/>
  <c r="M32"/>
  <c r="M31"/>
  <c r="M30"/>
  <c r="M29"/>
  <c r="M28"/>
  <c r="M27"/>
  <c r="M26"/>
  <c r="M25"/>
  <c r="M24"/>
  <c r="M23"/>
  <c r="M22"/>
  <c r="M21"/>
  <c r="M20"/>
  <c r="M19"/>
  <c r="I78"/>
  <c r="I75"/>
  <c r="M33" l="1"/>
  <c r="M102"/>
  <c r="M90"/>
  <c r="M94"/>
  <c r="I55"/>
  <c r="M55" s="1"/>
  <c r="M66"/>
  <c r="M67"/>
  <c r="M68"/>
  <c r="M87"/>
  <c r="M58"/>
  <c r="M71"/>
  <c r="M36"/>
  <c r="M91"/>
  <c r="I131"/>
  <c r="M131" s="1"/>
  <c r="I144"/>
  <c r="I136"/>
  <c r="M136" s="1"/>
  <c r="I134"/>
  <c r="M134" s="1"/>
  <c r="I133"/>
  <c r="M133" s="1"/>
  <c r="M126"/>
  <c r="M124"/>
  <c r="I117"/>
  <c r="I115"/>
  <c r="M109"/>
  <c r="M98"/>
  <c r="I81"/>
  <c r="I80"/>
  <c r="I79"/>
  <c r="M78"/>
  <c r="I77"/>
  <c r="I76"/>
  <c r="M75"/>
  <c r="M46"/>
  <c r="M52"/>
  <c r="M99"/>
  <c r="M48"/>
  <c r="M54"/>
  <c r="M37"/>
  <c r="M72"/>
  <c r="R76"/>
  <c r="M95"/>
  <c r="M103"/>
  <c r="M110"/>
  <c r="M38"/>
  <c r="M49"/>
  <c r="M114"/>
  <c r="M138"/>
  <c r="M142"/>
  <c r="M89"/>
  <c r="M112"/>
  <c r="M144" l="1"/>
  <c r="M146" s="1"/>
  <c r="M42"/>
  <c r="M117"/>
  <c r="M115"/>
  <c r="I111"/>
  <c r="M111" s="1"/>
  <c r="M81"/>
  <c r="M80"/>
  <c r="M79"/>
  <c r="M77"/>
  <c r="M76"/>
  <c r="M62"/>
  <c r="M84" l="1"/>
  <c r="M119"/>
  <c r="M123" i="26" l="1"/>
  <c r="I103"/>
  <c r="M103" s="1"/>
  <c r="I102"/>
  <c r="I101"/>
  <c r="M101" s="1"/>
  <c r="I100"/>
  <c r="M100" s="1"/>
  <c r="I99"/>
  <c r="I98"/>
  <c r="I97"/>
  <c r="M97" s="1"/>
  <c r="I96"/>
  <c r="M96" s="1"/>
  <c r="I95"/>
  <c r="M95" s="1"/>
  <c r="I94"/>
  <c r="M94" s="1"/>
  <c r="I93"/>
  <c r="M93" s="1"/>
  <c r="I92"/>
  <c r="M92" s="1"/>
  <c r="I91"/>
  <c r="M91" s="1"/>
  <c r="I90"/>
  <c r="M90" s="1"/>
  <c r="I89"/>
  <c r="M89" s="1"/>
  <c r="I88"/>
  <c r="M88" s="1"/>
  <c r="I87"/>
  <c r="N87" s="1"/>
  <c r="L86"/>
  <c r="I86"/>
  <c r="N86" s="1"/>
  <c r="L85"/>
  <c r="I85"/>
  <c r="N85" s="1"/>
  <c r="I84"/>
  <c r="I83"/>
  <c r="I82"/>
  <c r="M81"/>
  <c r="M80"/>
  <c r="M79"/>
  <c r="M78"/>
  <c r="M77"/>
  <c r="M76"/>
  <c r="M75"/>
  <c r="M74"/>
  <c r="I73"/>
  <c r="M73" s="1"/>
  <c r="I72"/>
  <c r="I71"/>
  <c r="M71" s="1"/>
  <c r="I70"/>
  <c r="M70" s="1"/>
  <c r="I69"/>
  <c r="I68"/>
  <c r="I67"/>
  <c r="I66"/>
  <c r="M66" s="1"/>
  <c r="I65"/>
  <c r="M65" s="1"/>
  <c r="I64"/>
  <c r="I63"/>
  <c r="I62"/>
  <c r="M62" s="1"/>
  <c r="I61"/>
  <c r="M61" s="1"/>
  <c r="I60"/>
  <c r="M60" s="1"/>
  <c r="I58"/>
  <c r="M58" s="1"/>
  <c r="I57"/>
  <c r="M57" s="1"/>
  <c r="I56"/>
  <c r="I55"/>
  <c r="I53"/>
  <c r="M53" s="1"/>
  <c r="I52"/>
  <c r="M52" s="1"/>
  <c r="I51"/>
  <c r="I50"/>
  <c r="M50" s="1"/>
  <c r="I49"/>
  <c r="M49" s="1"/>
  <c r="I48"/>
  <c r="I47"/>
  <c r="I46"/>
  <c r="M46" s="1"/>
  <c r="I45"/>
  <c r="I44"/>
  <c r="M44" s="1"/>
  <c r="I43"/>
  <c r="I42"/>
  <c r="M42" s="1"/>
  <c r="I41"/>
  <c r="M41" s="1"/>
  <c r="I40"/>
  <c r="M40" s="1"/>
  <c r="I39"/>
  <c r="M39" s="1"/>
  <c r="I37"/>
  <c r="I36"/>
  <c r="M36" s="1"/>
  <c r="I35"/>
  <c r="I34"/>
  <c r="M34" s="1"/>
  <c r="I33"/>
  <c r="I31"/>
  <c r="I30"/>
  <c r="M30" s="1"/>
  <c r="I28"/>
  <c r="M28" s="1"/>
  <c r="I27"/>
  <c r="M27" s="1"/>
  <c r="I23"/>
  <c r="M23" s="1"/>
  <c r="I22"/>
  <c r="M22" s="1"/>
  <c r="I21"/>
  <c r="M21" s="1"/>
  <c r="M20"/>
  <c r="M19"/>
  <c r="M18"/>
  <c r="M17"/>
  <c r="M16"/>
  <c r="M15"/>
  <c r="M14"/>
  <c r="M13"/>
  <c r="M12"/>
  <c r="M11"/>
  <c r="M10"/>
  <c r="M9"/>
  <c r="M8"/>
  <c r="M7"/>
  <c r="M6"/>
  <c r="M5"/>
  <c r="M4"/>
  <c r="M35" l="1"/>
  <c r="M45"/>
  <c r="M56"/>
  <c r="M64"/>
  <c r="M72"/>
  <c r="M102"/>
  <c r="M48"/>
  <c r="M55"/>
  <c r="M63"/>
  <c r="M68"/>
  <c r="M69"/>
  <c r="M82"/>
  <c r="M98"/>
  <c r="M99"/>
  <c r="M83"/>
  <c r="M31"/>
  <c r="M84"/>
  <c r="M33"/>
  <c r="M37"/>
  <c r="M43"/>
  <c r="M47"/>
  <c r="M51"/>
  <c r="M67"/>
  <c r="N123" l="1"/>
  <c r="S123" l="1"/>
  <c r="O85"/>
  <c r="O86"/>
  <c r="O87"/>
  <c r="O123" l="1"/>
  <c r="L81" l="1"/>
  <c r="K81" s="1"/>
  <c r="N81" s="1"/>
  <c r="O81" s="1"/>
  <c r="L5" l="1"/>
  <c r="K5" s="1"/>
  <c r="N5" s="1"/>
  <c r="O5" s="1"/>
  <c r="L33"/>
  <c r="K33" s="1"/>
  <c r="N33" s="1"/>
  <c r="O33" s="1"/>
  <c r="L6"/>
  <c r="K6" s="1"/>
  <c r="N6" s="1"/>
  <c r="O6" s="1"/>
  <c r="L30"/>
  <c r="K30" s="1"/>
  <c r="N30" s="1"/>
  <c r="O30" s="1"/>
  <c r="L79"/>
  <c r="K79" s="1"/>
  <c r="N79" s="1"/>
  <c r="O79" s="1"/>
  <c r="L31"/>
  <c r="K31" s="1"/>
  <c r="N31" s="1"/>
  <c r="O31" s="1"/>
  <c r="L67"/>
  <c r="K67" s="1"/>
  <c r="N67" s="1"/>
  <c r="O67" s="1"/>
  <c r="L144" i="29"/>
  <c r="K144" s="1"/>
  <c r="L141"/>
  <c r="K141" s="1"/>
  <c r="L125"/>
  <c r="K125" s="1"/>
  <c r="L114"/>
  <c r="K114" s="1"/>
  <c r="L110"/>
  <c r="K110" s="1"/>
  <c r="L103"/>
  <c r="K103" s="1"/>
  <c r="L100"/>
  <c r="K100" s="1"/>
  <c r="L97"/>
  <c r="K97" s="1"/>
  <c r="L94"/>
  <c r="K94" s="1"/>
  <c r="L91"/>
  <c r="K91" s="1"/>
  <c r="L81"/>
  <c r="K81" s="1"/>
  <c r="L76"/>
  <c r="K76" s="1"/>
  <c r="L59"/>
  <c r="K59" s="1"/>
  <c r="L56"/>
  <c r="K56" s="1"/>
  <c r="L39"/>
  <c r="K39" s="1"/>
  <c r="L36"/>
  <c r="K36" s="1"/>
  <c r="L29"/>
  <c r="K29" s="1"/>
  <c r="L21"/>
  <c r="K21" s="1"/>
  <c r="L88"/>
  <c r="K88" s="1"/>
  <c r="L72"/>
  <c r="K72" s="1"/>
  <c r="L66"/>
  <c r="K66" s="1"/>
  <c r="L50"/>
  <c r="K50" s="1"/>
  <c r="L26"/>
  <c r="K26" s="1"/>
  <c r="L96"/>
  <c r="K96" s="1"/>
  <c r="L93"/>
  <c r="K93" s="1"/>
  <c r="L80"/>
  <c r="K80" s="1"/>
  <c r="L75"/>
  <c r="K75" s="1"/>
  <c r="L69"/>
  <c r="K69" s="1"/>
  <c r="N69" s="1"/>
  <c r="L52"/>
  <c r="K52" s="1"/>
  <c r="L38"/>
  <c r="K38" s="1"/>
  <c r="L31"/>
  <c r="K31" s="1"/>
  <c r="L23"/>
  <c r="K23" s="1"/>
  <c r="L143"/>
  <c r="K143" s="1"/>
  <c r="L133"/>
  <c r="K133" s="1"/>
  <c r="L140"/>
  <c r="K140" s="1"/>
  <c r="L132"/>
  <c r="K132" s="1"/>
  <c r="L124"/>
  <c r="K124" s="1"/>
  <c r="L113"/>
  <c r="K113" s="1"/>
  <c r="L99"/>
  <c r="K99" s="1"/>
  <c r="L90"/>
  <c r="K90" s="1"/>
  <c r="L79"/>
  <c r="K79" s="1"/>
  <c r="L58"/>
  <c r="K58" s="1"/>
  <c r="L55"/>
  <c r="K55" s="1"/>
  <c r="L49"/>
  <c r="K49" s="1"/>
  <c r="L46"/>
  <c r="K46" s="1"/>
  <c r="L28"/>
  <c r="K28" s="1"/>
  <c r="L20"/>
  <c r="K20" s="1"/>
  <c r="L40"/>
  <c r="K40" s="1"/>
  <c r="L22"/>
  <c r="K22" s="1"/>
  <c r="L122"/>
  <c r="K122" s="1"/>
  <c r="L111"/>
  <c r="K111" s="1"/>
  <c r="L98"/>
  <c r="K98" s="1"/>
  <c r="L134"/>
  <c r="K134" s="1"/>
  <c r="L70"/>
  <c r="K70" s="1"/>
  <c r="L48"/>
  <c r="K48" s="1"/>
  <c r="L142"/>
  <c r="K142" s="1"/>
  <c r="L139"/>
  <c r="K139" s="1"/>
  <c r="L136"/>
  <c r="K136" s="1"/>
  <c r="L127"/>
  <c r="K127" s="1"/>
  <c r="L117"/>
  <c r="K117" s="1"/>
  <c r="L112"/>
  <c r="K112" s="1"/>
  <c r="L109"/>
  <c r="K109" s="1"/>
  <c r="L102"/>
  <c r="K102" s="1"/>
  <c r="L87"/>
  <c r="K87" s="1"/>
  <c r="L74"/>
  <c r="K74" s="1"/>
  <c r="L71"/>
  <c r="K71" s="1"/>
  <c r="L68"/>
  <c r="K68" s="1"/>
  <c r="N68" s="1"/>
  <c r="L60"/>
  <c r="K60" s="1"/>
  <c r="L25"/>
  <c r="K25" s="1"/>
  <c r="L131"/>
  <c r="K131" s="1"/>
  <c r="L101"/>
  <c r="K101" s="1"/>
  <c r="L89"/>
  <c r="K89" s="1"/>
  <c r="L73"/>
  <c r="K73" s="1"/>
  <c r="L51"/>
  <c r="K51" s="1"/>
  <c r="L27"/>
  <c r="K27" s="1"/>
  <c r="L138"/>
  <c r="K138" s="1"/>
  <c r="L32"/>
  <c r="K32" s="1"/>
  <c r="L24"/>
  <c r="K24" s="1"/>
  <c r="L126"/>
  <c r="K126" s="1"/>
  <c r="L123"/>
  <c r="K123" s="1"/>
  <c r="L116"/>
  <c r="K116" s="1"/>
  <c r="L104"/>
  <c r="K104" s="1"/>
  <c r="L95"/>
  <c r="K95" s="1"/>
  <c r="L92"/>
  <c r="K92" s="1"/>
  <c r="L82"/>
  <c r="K82" s="1"/>
  <c r="L78"/>
  <c r="K78" s="1"/>
  <c r="L57"/>
  <c r="K57" s="1"/>
  <c r="L37"/>
  <c r="K37" s="1"/>
  <c r="L30"/>
  <c r="K30" s="1"/>
  <c r="L115"/>
  <c r="K115" s="1"/>
  <c r="L54"/>
  <c r="K54" s="1"/>
  <c r="L19"/>
  <c r="K19" s="1"/>
  <c r="L77"/>
  <c r="K77" s="1"/>
  <c r="L67"/>
  <c r="K67" s="1"/>
  <c r="L52" i="26"/>
  <c r="K52" s="1"/>
  <c r="N52" s="1"/>
  <c r="O52" s="1"/>
  <c r="L57"/>
  <c r="K57" s="1"/>
  <c r="N57" s="1"/>
  <c r="O57" s="1"/>
  <c r="L7"/>
  <c r="K7" s="1"/>
  <c r="N7" s="1"/>
  <c r="O7" s="1"/>
  <c r="L18"/>
  <c r="K18" s="1"/>
  <c r="N18" s="1"/>
  <c r="O18" s="1"/>
  <c r="L4"/>
  <c r="K4" s="1"/>
  <c r="N4" s="1"/>
  <c r="O4" s="1"/>
  <c r="L32"/>
  <c r="K32" s="1"/>
  <c r="L69"/>
  <c r="K69" s="1"/>
  <c r="N69" s="1"/>
  <c r="O69" s="1"/>
  <c r="L54"/>
  <c r="K54" s="1"/>
  <c r="L55"/>
  <c r="K55" s="1"/>
  <c r="N55" s="1"/>
  <c r="O55" s="1"/>
  <c r="L16"/>
  <c r="K16" s="1"/>
  <c r="N16" s="1"/>
  <c r="O16" s="1"/>
  <c r="L17"/>
  <c r="K17" s="1"/>
  <c r="N17" s="1"/>
  <c r="O17" s="1"/>
  <c r="L78"/>
  <c r="K78" s="1"/>
  <c r="N78" s="1"/>
  <c r="O78" s="1"/>
  <c r="L66"/>
  <c r="K66" s="1"/>
  <c r="N66" s="1"/>
  <c r="O66" s="1"/>
  <c r="L19"/>
  <c r="K19" s="1"/>
  <c r="N19" s="1"/>
  <c r="O19" s="1"/>
  <c r="L80"/>
  <c r="K80" s="1"/>
  <c r="N80" s="1"/>
  <c r="O80" s="1"/>
  <c r="L64"/>
  <c r="K64" s="1"/>
  <c r="N64" s="1"/>
  <c r="O64" s="1"/>
  <c r="L89"/>
  <c r="K89" s="1"/>
  <c r="N89" s="1"/>
  <c r="O89" s="1"/>
  <c r="L41"/>
  <c r="K41" s="1"/>
  <c r="N41" s="1"/>
  <c r="O41" s="1"/>
  <c r="L73"/>
  <c r="K73" s="1"/>
  <c r="N73" s="1"/>
  <c r="O73" s="1"/>
  <c r="L90"/>
  <c r="K90" s="1"/>
  <c r="N90" s="1"/>
  <c r="O90" s="1"/>
  <c r="L38"/>
  <c r="L70"/>
  <c r="K70" s="1"/>
  <c r="N70" s="1"/>
  <c r="O70" s="1"/>
  <c r="L91"/>
  <c r="K91" s="1"/>
  <c r="N91" s="1"/>
  <c r="O91" s="1"/>
  <c r="L39"/>
  <c r="K39" s="1"/>
  <c r="N39" s="1"/>
  <c r="O39" s="1"/>
  <c r="L71"/>
  <c r="K71" s="1"/>
  <c r="N71" s="1"/>
  <c r="O71" s="1"/>
  <c r="L88"/>
  <c r="K88" s="1"/>
  <c r="N88" s="1"/>
  <c r="O88" s="1"/>
  <c r="L20"/>
  <c r="K20" s="1"/>
  <c r="N20" s="1"/>
  <c r="O20" s="1"/>
  <c r="L68"/>
  <c r="K68" s="1"/>
  <c r="N68" s="1"/>
  <c r="O68" s="1"/>
  <c r="L28"/>
  <c r="K28" s="1"/>
  <c r="N28" s="1"/>
  <c r="O28" s="1"/>
  <c r="L101"/>
  <c r="K101" s="1"/>
  <c r="N101" s="1"/>
  <c r="O101" s="1"/>
  <c r="L53"/>
  <c r="K53" s="1"/>
  <c r="N53" s="1"/>
  <c r="O53" s="1"/>
  <c r="L29"/>
  <c r="K29" s="1"/>
  <c r="L102"/>
  <c r="K102" s="1"/>
  <c r="N102" s="1"/>
  <c r="O102" s="1"/>
  <c r="L50"/>
  <c r="K50" s="1"/>
  <c r="N50" s="1"/>
  <c r="O50" s="1"/>
  <c r="L26"/>
  <c r="K26" s="1"/>
  <c r="L103"/>
  <c r="K103" s="1"/>
  <c r="N103" s="1"/>
  <c r="O103" s="1"/>
  <c r="L51"/>
  <c r="K51" s="1"/>
  <c r="N51" s="1"/>
  <c r="O51" s="1"/>
  <c r="L27"/>
  <c r="K27" s="1"/>
  <c r="N27" s="1"/>
  <c r="O27" s="1"/>
  <c r="L100"/>
  <c r="K100" s="1"/>
  <c r="N100" s="1"/>
  <c r="O100" s="1"/>
  <c r="L48"/>
  <c r="K48" s="1"/>
  <c r="N48" s="1"/>
  <c r="O48" s="1"/>
  <c r="L24"/>
  <c r="K24" s="1"/>
  <c r="L77"/>
  <c r="K77" s="1"/>
  <c r="N77" s="1"/>
  <c r="O77" s="1"/>
  <c r="L97"/>
  <c r="K97" s="1"/>
  <c r="N97" s="1"/>
  <c r="O97" s="1"/>
  <c r="L13"/>
  <c r="K13" s="1"/>
  <c r="N13" s="1"/>
  <c r="O13" s="1"/>
  <c r="L49"/>
  <c r="K49" s="1"/>
  <c r="N49" s="1"/>
  <c r="O49" s="1"/>
  <c r="L65"/>
  <c r="K65" s="1"/>
  <c r="N65" s="1"/>
  <c r="O65" s="1"/>
  <c r="L25"/>
  <c r="K25" s="1"/>
  <c r="L74"/>
  <c r="K74" s="1"/>
  <c r="N74" s="1"/>
  <c r="O74" s="1"/>
  <c r="L98"/>
  <c r="K98" s="1"/>
  <c r="N98" s="1"/>
  <c r="O98" s="1"/>
  <c r="L14"/>
  <c r="K14" s="1"/>
  <c r="N14" s="1"/>
  <c r="O14" s="1"/>
  <c r="L46"/>
  <c r="K46" s="1"/>
  <c r="N46" s="1"/>
  <c r="O46" s="1"/>
  <c r="L62"/>
  <c r="K62" s="1"/>
  <c r="N62" s="1"/>
  <c r="O62" s="1"/>
  <c r="L22"/>
  <c r="K22" s="1"/>
  <c r="N22" s="1"/>
  <c r="O22" s="1"/>
  <c r="L75"/>
  <c r="K75" s="1"/>
  <c r="N75" s="1"/>
  <c r="O75" s="1"/>
  <c r="L99"/>
  <c r="K99" s="1"/>
  <c r="N99" s="1"/>
  <c r="O99" s="1"/>
  <c r="L15"/>
  <c r="K15" s="1"/>
  <c r="N15" s="1"/>
  <c r="O15" s="1"/>
  <c r="L47"/>
  <c r="K47" s="1"/>
  <c r="N47" s="1"/>
  <c r="O47" s="1"/>
  <c r="L63"/>
  <c r="K63" s="1"/>
  <c r="N63" s="1"/>
  <c r="O63" s="1"/>
  <c r="L23"/>
  <c r="K23" s="1"/>
  <c r="N23" s="1"/>
  <c r="O23" s="1"/>
  <c r="L76"/>
  <c r="K76" s="1"/>
  <c r="N76" s="1"/>
  <c r="O76" s="1"/>
  <c r="L96"/>
  <c r="K96" s="1"/>
  <c r="N96" s="1"/>
  <c r="O96" s="1"/>
  <c r="L12"/>
  <c r="K12" s="1"/>
  <c r="N12" s="1"/>
  <c r="O12" s="1"/>
  <c r="L44"/>
  <c r="K44" s="1"/>
  <c r="N44" s="1"/>
  <c r="O44" s="1"/>
  <c r="L60"/>
  <c r="K60" s="1"/>
  <c r="N60" s="1"/>
  <c r="O60" s="1"/>
  <c r="L84"/>
  <c r="K84" s="1"/>
  <c r="N84" s="1"/>
  <c r="O84" s="1"/>
  <c r="L36"/>
  <c r="K36" s="1"/>
  <c r="N36" s="1"/>
  <c r="O36" s="1"/>
  <c r="L93"/>
  <c r="K93" s="1"/>
  <c r="N93" s="1"/>
  <c r="O93" s="1"/>
  <c r="L9"/>
  <c r="K9" s="1"/>
  <c r="N9" s="1"/>
  <c r="O9" s="1"/>
  <c r="L45"/>
  <c r="K45" s="1"/>
  <c r="N45" s="1"/>
  <c r="O45" s="1"/>
  <c r="L61"/>
  <c r="K61" s="1"/>
  <c r="N61" s="1"/>
  <c r="O61" s="1"/>
  <c r="L21"/>
  <c r="K21" s="1"/>
  <c r="N21" s="1"/>
  <c r="O21" s="1"/>
  <c r="L37"/>
  <c r="K37" s="1"/>
  <c r="N37" s="1"/>
  <c r="O37" s="1"/>
  <c r="L94"/>
  <c r="K94" s="1"/>
  <c r="N94" s="1"/>
  <c r="O94" s="1"/>
  <c r="L10"/>
  <c r="K10" s="1"/>
  <c r="N10" s="1"/>
  <c r="O10" s="1"/>
  <c r="L42"/>
  <c r="K42" s="1"/>
  <c r="N42" s="1"/>
  <c r="O42" s="1"/>
  <c r="L58"/>
  <c r="K58" s="1"/>
  <c r="N58" s="1"/>
  <c r="O58" s="1"/>
  <c r="L82"/>
  <c r="K82" s="1"/>
  <c r="N82" s="1"/>
  <c r="O82" s="1"/>
  <c r="L34"/>
  <c r="K34" s="1"/>
  <c r="N34" s="1"/>
  <c r="O34" s="1"/>
  <c r="L95"/>
  <c r="K95" s="1"/>
  <c r="N95" s="1"/>
  <c r="O95" s="1"/>
  <c r="L11"/>
  <c r="K11" s="1"/>
  <c r="N11" s="1"/>
  <c r="O11" s="1"/>
  <c r="L43"/>
  <c r="K43" s="1"/>
  <c r="N43" s="1"/>
  <c r="O43" s="1"/>
  <c r="L59"/>
  <c r="K59" s="1"/>
  <c r="L83"/>
  <c r="K83" s="1"/>
  <c r="N83" s="1"/>
  <c r="O83" s="1"/>
  <c r="L35"/>
  <c r="K35" s="1"/>
  <c r="N35" s="1"/>
  <c r="O35" s="1"/>
  <c r="L92"/>
  <c r="K92" s="1"/>
  <c r="N92" s="1"/>
  <c r="O92" s="1"/>
  <c r="L8"/>
  <c r="K8" s="1"/>
  <c r="N8" s="1"/>
  <c r="O8" s="1"/>
  <c r="L40"/>
  <c r="K40" s="1"/>
  <c r="N40" s="1"/>
  <c r="O40" s="1"/>
  <c r="L56"/>
  <c r="K56" s="1"/>
  <c r="N56" s="1"/>
  <c r="O56" s="1"/>
  <c r="L72"/>
  <c r="K72" s="1"/>
  <c r="N72" s="1"/>
  <c r="O72" s="1"/>
  <c r="N95" i="29" l="1"/>
  <c r="P95"/>
  <c r="P80"/>
  <c r="N80"/>
  <c r="P109"/>
  <c r="N109"/>
  <c r="N141"/>
  <c r="P141"/>
  <c r="P30"/>
  <c r="N30"/>
  <c r="P116"/>
  <c r="N116"/>
  <c r="P32"/>
  <c r="N32"/>
  <c r="P25"/>
  <c r="N25"/>
  <c r="N112"/>
  <c r="P112"/>
  <c r="N22"/>
  <c r="P22"/>
  <c r="N79"/>
  <c r="P79"/>
  <c r="N133"/>
  <c r="P133"/>
  <c r="P23"/>
  <c r="N23"/>
  <c r="N96"/>
  <c r="P96"/>
  <c r="P29"/>
  <c r="N29"/>
  <c r="N94"/>
  <c r="P94"/>
  <c r="P144"/>
  <c r="N144"/>
  <c r="N111"/>
  <c r="P111"/>
  <c r="N81"/>
  <c r="P81"/>
  <c r="P104"/>
  <c r="N104"/>
  <c r="P21"/>
  <c r="N21"/>
  <c r="N37"/>
  <c r="P37"/>
  <c r="N123"/>
  <c r="P123"/>
  <c r="P138"/>
  <c r="N138"/>
  <c r="P60"/>
  <c r="N60"/>
  <c r="P117"/>
  <c r="N117"/>
  <c r="P40"/>
  <c r="N40"/>
  <c r="N90"/>
  <c r="P90"/>
  <c r="P143"/>
  <c r="N143"/>
  <c r="P31"/>
  <c r="N31"/>
  <c r="N36"/>
  <c r="P36"/>
  <c r="N97"/>
  <c r="P97"/>
  <c r="N115"/>
  <c r="P115"/>
  <c r="N102"/>
  <c r="P102"/>
  <c r="N125"/>
  <c r="P125"/>
  <c r="P67"/>
  <c r="N67"/>
  <c r="N57"/>
  <c r="P57"/>
  <c r="N126"/>
  <c r="P126"/>
  <c r="P27"/>
  <c r="N27"/>
  <c r="P127"/>
  <c r="N127"/>
  <c r="N48"/>
  <c r="P48"/>
  <c r="P20"/>
  <c r="N20"/>
  <c r="P99"/>
  <c r="N99"/>
  <c r="N140"/>
  <c r="P140"/>
  <c r="P38"/>
  <c r="N38"/>
  <c r="P26"/>
  <c r="N26"/>
  <c r="P39"/>
  <c r="N39"/>
  <c r="N100"/>
  <c r="P100"/>
  <c r="P77"/>
  <c r="N77"/>
  <c r="P78"/>
  <c r="N78"/>
  <c r="N51"/>
  <c r="P51"/>
  <c r="N71"/>
  <c r="P71"/>
  <c r="P136"/>
  <c r="N136"/>
  <c r="P70"/>
  <c r="N70"/>
  <c r="P28"/>
  <c r="N28"/>
  <c r="P113"/>
  <c r="N113"/>
  <c r="N52"/>
  <c r="P52"/>
  <c r="P50"/>
  <c r="N50"/>
  <c r="N56"/>
  <c r="P56"/>
  <c r="P103"/>
  <c r="N103"/>
  <c r="P101"/>
  <c r="N101"/>
  <c r="N55"/>
  <c r="P55"/>
  <c r="N131"/>
  <c r="P131"/>
  <c r="P58"/>
  <c r="N58"/>
  <c r="P19"/>
  <c r="N19"/>
  <c r="P82"/>
  <c r="N82"/>
  <c r="P73"/>
  <c r="N73"/>
  <c r="N74"/>
  <c r="P74"/>
  <c r="N139"/>
  <c r="P139"/>
  <c r="P134"/>
  <c r="N134"/>
  <c r="N46"/>
  <c r="P46"/>
  <c r="P124"/>
  <c r="N124"/>
  <c r="P66"/>
  <c r="N66"/>
  <c r="P59"/>
  <c r="N59"/>
  <c r="N110"/>
  <c r="P110"/>
  <c r="P24"/>
  <c r="N24"/>
  <c r="P91"/>
  <c r="N91"/>
  <c r="N54"/>
  <c r="P54"/>
  <c r="P92"/>
  <c r="N92"/>
  <c r="P89"/>
  <c r="N89"/>
  <c r="P87"/>
  <c r="N87"/>
  <c r="N142"/>
  <c r="P142"/>
  <c r="P98"/>
  <c r="N98"/>
  <c r="P49"/>
  <c r="N49"/>
  <c r="N132"/>
  <c r="P132"/>
  <c r="P75"/>
  <c r="N75"/>
  <c r="P72"/>
  <c r="N72"/>
  <c r="P76"/>
  <c r="N76"/>
  <c r="N114"/>
  <c r="P114"/>
  <c r="N3" i="26"/>
  <c r="O3"/>
  <c r="P4"/>
  <c r="P5" s="1"/>
  <c r="P6" s="1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Q23" i="29" l="1"/>
  <c r="Q111"/>
  <c r="Q116"/>
  <c r="Q112"/>
  <c r="Q113"/>
  <c r="Q27"/>
  <c r="Q30"/>
  <c r="Q25"/>
  <c r="Q138"/>
  <c r="Q26"/>
  <c r="Q20"/>
  <c r="Q117"/>
  <c r="Q114"/>
  <c r="Q115"/>
  <c r="Q142"/>
  <c r="Q99"/>
  <c r="Q123"/>
  <c r="Q141"/>
  <c r="Q140"/>
  <c r="Q127"/>
  <c r="Q51"/>
  <c r="Q78"/>
  <c r="Q75"/>
  <c r="Q73"/>
  <c r="Q77"/>
  <c r="Q98"/>
  <c r="Q104"/>
  <c r="Q94"/>
  <c r="Q39"/>
  <c r="Q49"/>
  <c r="N62"/>
  <c r="Q62" s="1"/>
  <c r="Q59"/>
  <c r="Q134"/>
  <c r="Q82"/>
  <c r="Q144"/>
  <c r="Q124"/>
  <c r="Q58"/>
  <c r="Q100"/>
  <c r="Q48"/>
  <c r="Q81"/>
  <c r="Q79"/>
  <c r="Q132"/>
  <c r="Q87"/>
  <c r="Q91"/>
  <c r="Q103"/>
  <c r="Q136"/>
  <c r="Q125"/>
  <c r="Q97"/>
  <c r="Q143"/>
  <c r="Q60"/>
  <c r="Q21"/>
  <c r="Q56"/>
  <c r="Q71"/>
  <c r="N119"/>
  <c r="Q119" s="1"/>
  <c r="N146"/>
  <c r="Q146" s="1"/>
  <c r="N84"/>
  <c r="Q84" s="1"/>
  <c r="Q139"/>
  <c r="Q55"/>
  <c r="Q38"/>
  <c r="N33"/>
  <c r="Q126"/>
  <c r="Q90"/>
  <c r="Q133"/>
  <c r="Q109"/>
  <c r="Q76"/>
  <c r="Q89"/>
  <c r="Q24"/>
  <c r="Q66"/>
  <c r="Q19"/>
  <c r="Q36"/>
  <c r="N42"/>
  <c r="Q42" s="1"/>
  <c r="Q50"/>
  <c r="Q28"/>
  <c r="Q40"/>
  <c r="Q80"/>
  <c r="Q72"/>
  <c r="Q92"/>
  <c r="Q74"/>
  <c r="Q101"/>
  <c r="Q52"/>
  <c r="Q70"/>
  <c r="Q57"/>
  <c r="Q102"/>
  <c r="Q31"/>
  <c r="Q37"/>
  <c r="Q29"/>
  <c r="Q32"/>
  <c r="Q95"/>
  <c r="Q54"/>
  <c r="Q110"/>
  <c r="Q46"/>
  <c r="Q131"/>
  <c r="Q67"/>
  <c r="Q96"/>
  <c r="Q22"/>
  <c r="Q33" l="1"/>
  <c r="R3" i="26" l="1"/>
  <c r="S3" s="1"/>
  <c r="C19" i="15" l="1"/>
  <c r="P85" i="26" l="1"/>
  <c r="P86" s="1"/>
  <c r="P87" s="1"/>
  <c r="P88" s="1"/>
  <c r="P89" s="1"/>
  <c r="P90" s="1"/>
  <c r="P91" s="1"/>
  <c r="P92" s="1"/>
  <c r="P93" s="1"/>
  <c r="P94" s="1"/>
  <c r="P95" s="1"/>
  <c r="P96" s="1"/>
  <c r="P97" s="1"/>
  <c r="P98" s="1"/>
  <c r="P99" s="1"/>
  <c r="P100" s="1"/>
  <c r="P101" s="1"/>
  <c r="P102" s="1"/>
  <c r="P103" s="1"/>
  <c r="I29" l="1"/>
  <c r="N29" l="1"/>
  <c r="O29" s="1"/>
  <c r="M29"/>
  <c r="I32" l="1"/>
  <c r="M32" l="1"/>
  <c r="J38"/>
  <c r="N32"/>
  <c r="O32" s="1"/>
  <c r="M38" l="1"/>
  <c r="K38"/>
  <c r="N38" s="1"/>
  <c r="O38" s="1"/>
  <c r="I25" l="1"/>
  <c r="I24"/>
  <c r="I26" l="1"/>
  <c r="M25"/>
  <c r="N25"/>
  <c r="O25" s="1"/>
  <c r="M24"/>
  <c r="N24"/>
  <c r="O24" s="1"/>
  <c r="P24" s="1"/>
  <c r="M26" l="1"/>
  <c r="N26"/>
  <c r="O26" s="1"/>
  <c r="P25"/>
  <c r="P26" l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I93" i="29" l="1"/>
  <c r="I59" i="26"/>
  <c r="M59" l="1"/>
  <c r="N59"/>
  <c r="O59" s="1"/>
  <c r="M93" i="29"/>
  <c r="P93"/>
  <c r="N93"/>
  <c r="I88"/>
  <c r="I54" i="26"/>
  <c r="Q93" i="29" l="1"/>
  <c r="M88"/>
  <c r="M106" s="1"/>
  <c r="N88"/>
  <c r="N106" s="1"/>
  <c r="P88"/>
  <c r="M54" i="26"/>
  <c r="N54"/>
  <c r="O54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P73" s="1"/>
  <c r="P74" s="1"/>
  <c r="P75" s="1"/>
  <c r="P76" s="1"/>
  <c r="P77" s="1"/>
  <c r="P78" s="1"/>
  <c r="P79" s="1"/>
  <c r="P80" s="1"/>
  <c r="P81" s="1"/>
  <c r="P82" s="1"/>
  <c r="P83" s="1"/>
  <c r="P84" s="1"/>
  <c r="Q88" i="29" l="1"/>
  <c r="Q106"/>
  <c r="I122" l="1"/>
  <c r="M122" l="1"/>
  <c r="M128" s="1"/>
  <c r="M149" s="1"/>
  <c r="P122"/>
  <c r="N122"/>
  <c r="N128" s="1"/>
  <c r="Q128" l="1"/>
  <c r="N149"/>
  <c r="Q122"/>
  <c r="P149"/>
</calcChain>
</file>

<file path=xl/sharedStrings.xml><?xml version="1.0" encoding="utf-8"?>
<sst xmlns="http://schemas.openxmlformats.org/spreadsheetml/2006/main" count="1237" uniqueCount="750">
  <si>
    <t>CÓDIGO</t>
  </si>
  <si>
    <t>UNID.</t>
  </si>
  <si>
    <t>QUANT.</t>
  </si>
  <si>
    <t>m²</t>
  </si>
  <si>
    <t>m³</t>
  </si>
  <si>
    <t>PAVIMENTAÇÃO</t>
  </si>
  <si>
    <t>m</t>
  </si>
  <si>
    <t>SINALIZAÇÃO</t>
  </si>
  <si>
    <t>DISCRIMINAÇÃO</t>
  </si>
  <si>
    <t>ÍTEM</t>
  </si>
  <si>
    <t>DESCRIÇÃO</t>
  </si>
  <si>
    <t>DMT</t>
  </si>
  <si>
    <t>PREÇOS UNITÁRIOS                         (R$)</t>
  </si>
  <si>
    <t>C/ BDI</t>
  </si>
  <si>
    <t>S/BDI</t>
  </si>
  <si>
    <t>PREÇOS TOTAIS     (R$)</t>
  </si>
  <si>
    <t>TOTAL SERVIÇOS PRELIMINARES</t>
  </si>
  <si>
    <t>TOTAL DAS OBRAS DE PAVIMENTAÇÃO</t>
  </si>
  <si>
    <t>3.1</t>
  </si>
  <si>
    <t>3.2</t>
  </si>
  <si>
    <t>3.3</t>
  </si>
  <si>
    <t>DRENAGEM E OBRAS DE ARTE CORRENTES</t>
  </si>
  <si>
    <t>TOTAL DE OBRAS DE ARTE CORRENTES</t>
  </si>
  <si>
    <t>I</t>
  </si>
  <si>
    <t>OBSERVAÇÃO</t>
  </si>
  <si>
    <t>TOTAL GERAL</t>
  </si>
  <si>
    <t>TOTAL DAS OBRAS DE SINALIZAÇÃO</t>
  </si>
  <si>
    <t>TOTAL DE OBRAS COMPLEMENTARES</t>
  </si>
  <si>
    <t>6.1</t>
  </si>
  <si>
    <t>6.2</t>
  </si>
  <si>
    <t>1.1.1</t>
  </si>
  <si>
    <t>PESSOAL TÉCNICO</t>
  </si>
  <si>
    <t>FUNÇÃO</t>
  </si>
  <si>
    <t>QUANTIDADE</t>
  </si>
  <si>
    <t>NÍVEL SUPERIOR</t>
  </si>
  <si>
    <t>Engenheiro Residente</t>
  </si>
  <si>
    <t>Engenheiro de Produção</t>
  </si>
  <si>
    <t>Engenheiro Mecânico</t>
  </si>
  <si>
    <t>NÍVEL TÉCNICO</t>
  </si>
  <si>
    <t>Encarregado Geral</t>
  </si>
  <si>
    <t>Encarregado de Pavimentação</t>
  </si>
  <si>
    <t>Encarregado de Obras-de-Arte Correntes e Drenagem</t>
  </si>
  <si>
    <t>Encarregado de Terraplenagem</t>
  </si>
  <si>
    <t>Topógrafo</t>
  </si>
  <si>
    <t>Auxiliar de Topografia</t>
  </si>
  <si>
    <t>Laboratorista</t>
  </si>
  <si>
    <t>Auxiliar Laboratorista</t>
  </si>
  <si>
    <t>Encarregado de Seção Técnica</t>
  </si>
  <si>
    <t>Técnico de Segurança do Trabalho</t>
  </si>
  <si>
    <t>Técnico de Meio Ambiente</t>
  </si>
  <si>
    <t>Chefe de Escritório</t>
  </si>
  <si>
    <t>Chefe de Almoxarifado</t>
  </si>
  <si>
    <t>Chefe de Transporte</t>
  </si>
  <si>
    <t>Chefe de Oficina</t>
  </si>
  <si>
    <t>Mecânico</t>
  </si>
  <si>
    <t>Auxiliar Mecânico</t>
  </si>
  <si>
    <t>Eletricista</t>
  </si>
  <si>
    <t>Motorista</t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</si>
  <si>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Repartidor de amostras 1/2"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</si>
  <si>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Balança com capacidade de 15kg sensível a 5g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</si>
  <si>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Balança com capacidade de 5kg sensível a 5g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</si>
  <si>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Balança com capacidade de 1kg sensível a 0,1g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</si>
  <si>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Balança com capacidade de 200g sensível a 1mg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</si>
  <si>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Almofariz e mão de gral recoberto de borracha (capacidade de 5kg)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</si>
  <si>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Tabuleiros de chapa de ferro galvanizado, seções 0,50x0,30x0,06m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</si>
  <si>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Estufa com graduação de temperatura até 200ºC com termômetro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</si>
  <si>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Jogo de Peneiras completa p/ granulometria (malha quadrada ABNT)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</si>
  <si>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Cápsulas de porcelana com capacidade de 500ml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</si>
  <si>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Aparelho de Casa Grande com cinzéis p/ solo arenoso e argilo-siltoso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</si>
  <si>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Espátula com lâmina flexível (8,0x2,0cm)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</si>
  <si>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Placa de vidro de superfície esmerilhada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</si>
  <si>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Cilindro de compactação para LP (Ø = 3,0mm e comp. = 10,0cm)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</si>
  <si>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Prensa para determinação do Índice de Suporte Califórnia completa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</si>
  <si>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Moldes cilíndricos metálicos completos para compactação e CBR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</si>
  <si>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Caixa de papel filtro circular com 15 cm de diâmetro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</si>
  <si>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Discos espaçadores (Ø = 15,08cm e altura de 6,35cm)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</si>
  <si>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Soquetes cilíndricos (4,536kg) c/ dispositivo de altura de queda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</si>
  <si>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Régua de aço biselada com cerca de 30 cm de comprimento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</si>
  <si>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Sobrecarga (semi-discos anelares) c/ 2,268kg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</si>
  <si>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Tripé porta-extensômetro c/ dispositivo de fixação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</si>
  <si>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Extensômetros com curso mínimo de 10mm (1/100mm)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</si>
  <si>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Extrator de amostra de moldes cilíndricos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</si>
  <si>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Conjunto frasco de areia completo (3,5L de capacidade, gargalo e funil)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</si>
  <si>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CX Talhadeira reta e côncava de aço (30 cm de comprimento)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</si>
  <si>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Martelo de 1,0kg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</si>
  <si>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Bandeja de alumínio com orifício central (seção 0,30x0,30x0,25m)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</si>
  <si>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Cápsulas para transporte de amostra sem perda de umidade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</si>
  <si>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Colher de metal, capacidade 50/60ml e cabo com cerca de 25 cm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</si>
  <si>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Aparelho de “speedy” completo c/ cápsulas de carbureto (6,5g)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</si>
  <si>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Moldes cilíndricos (Ø = 10cm e altura 12,7cm c/ gola completa)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</si>
  <si>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Soquetes cilíndricos (2,495kg) com dispositivo de altura de queda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</si>
  <si>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Conjunto de cilíndricos biselados completo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</si>
  <si>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Preparação da Amostra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</si>
  <si>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Ensaio de Caracterização (Granulometria e Limites de Atterberg)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</si>
  <si>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Ensaio de Compactação e ISC (CBR)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</si>
  <si>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Densidade “in situ” e Grau de Compactação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</si>
  <si>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Umidade “in situ”</t>
    </r>
  </si>
  <si>
    <r>
      <t>·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Times New Roman"/>
        <family val="1"/>
      </rPr>
      <t>Compactação de Aterros (Hilf)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</si>
  <si>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Acessórios de Laboratório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</si>
  <si>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Estufa com termostato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</si>
  <si>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Termômetro graduado em 0,1ºC, de - 8ºC a + 32ºC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</si>
  <si>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Termômetro graduado em 0,1ºC, de 25ºC a 50ºC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</si>
  <si>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Termômetro graduado em 0,2C, de 0ºC a 200ºC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</si>
  <si>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Luva de Amianto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</si>
  <si>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Pinça para retirar cápsulas de estufa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</si>
  <si>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Controle Tecnológico das Misturas Asfálticas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</si>
  <si>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Densidade Aparente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</si>
  <si>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Conjunto completo p/ ensaio de densidade aparente de mistura betuminosa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</si>
  <si>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Extrator de betume tipo Rotarex elétrico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</si>
  <si>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Balança cap. 2kg sensível a 20g, com jogo de pesos ou similar eletrônica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</si>
  <si>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Picômetro com rolha de vidro esmerilhada (500ml)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</si>
  <si>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Papel filtro para Rotarex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</si>
  <si>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Tetracloreto de carbono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</si>
  <si>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Aparelho destilador de tetracloreto de carbono 400ml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</si>
  <si>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Granulometria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</si>
  <si>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Conjunto de peneiras completo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</si>
  <si>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Coleta de amostras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</si>
  <si>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Bandejas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</si>
  <si>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Taxas de Ligante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</si>
  <si>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Estação Total Modelo TC 307, ou similar; leitura de 1 segundo, precisão angular de 7 segundos, linear de 2 mm + 2ppm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</si>
  <si>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Memória interna capaz de armazenar 800 pontos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</si>
  <si>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Colimação eletrônica do ângulo horizontal e vertical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</si>
  <si>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Todos os acessórios necessários ao bom funcionamento da mesma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</si>
  <si>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Prisma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</si>
  <si>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Mini-prisma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</si>
  <si>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Rádios comunicadores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</si>
  <si>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Bastões extensíveis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</si>
  <si>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Tripé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</si>
  <si>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Nível automático com acessórios e precisões de 3mm/km (modelo NA-2)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</si>
  <si>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Trena de “fiber-glass”, 30m e trena de aço, 20m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</si>
  <si>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Mira falante com nível de bolha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</si>
  <si>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Balisa de aço com nível de bolha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</si>
  <si>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Guarda-Sol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</si>
  <si>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Conjunto de acessórios diversos (facão, machado, marrete, foice, etc.)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</si>
  <si>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Calculadora científica programável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</si>
  <si>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Caixa “pronto-socorro”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</si>
  <si>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Microcomputador Core i7  (16 GB-RAM – HD 1 TB)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</si>
  <si>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Impressora HP Laserjet  (A-4)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</si>
  <si>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Impressora HP Deskjet  (A-3)</t>
    </r>
  </si>
  <si>
    <r>
      <t>·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Times New Roman"/>
        <family val="1"/>
      </rPr>
      <t>Softwares (Windows 10, Microsoft Office 2016 plus, etc)</t>
    </r>
  </si>
  <si>
    <t>Descrição</t>
  </si>
  <si>
    <t>Área ( m² )</t>
  </si>
  <si>
    <t>Escritório central</t>
  </si>
  <si>
    <t>Ambulatório</t>
  </si>
  <si>
    <t>Copa/Cozinha</t>
  </si>
  <si>
    <t>Sanitários</t>
  </si>
  <si>
    <t>Laboratório de Concreto</t>
  </si>
  <si>
    <t>Vestiários</t>
  </si>
  <si>
    <t>Almoxarifado</t>
  </si>
  <si>
    <t>Refeitório</t>
  </si>
  <si>
    <t>Guarita</t>
  </si>
  <si>
    <t>Central de abastecimento e lubrificação</t>
  </si>
  <si>
    <t>Oficina</t>
  </si>
  <si>
    <t>Central de armação</t>
  </si>
  <si>
    <t>Central de carpintaria</t>
  </si>
  <si>
    <t>Central de agregados</t>
  </si>
  <si>
    <t>ITEM</t>
  </si>
  <si>
    <t>6.3</t>
  </si>
  <si>
    <t>IMPOSTOS</t>
  </si>
  <si>
    <t>AC</t>
  </si>
  <si>
    <t>R</t>
  </si>
  <si>
    <t>L</t>
  </si>
  <si>
    <t>CUSTO TOTAL DO SERVIÇO (R$):</t>
  </si>
  <si>
    <t>VALOR (R$)</t>
  </si>
  <si>
    <t>TAXA (%)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</si>
  <si>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</si>
  <si>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</si>
  <si>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</si>
  <si>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</si>
  <si>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</si>
  <si>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</si>
  <si>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ADMINISTRAÇÃO CENTRAL</t>
  </si>
  <si>
    <t>SG - SEGUROS + GARANTIA</t>
  </si>
  <si>
    <t>SG</t>
  </si>
  <si>
    <t>SEGUROS + GARANTIA</t>
  </si>
  <si>
    <t>R - RISCOS</t>
  </si>
  <si>
    <t>RISCOS</t>
  </si>
  <si>
    <t>DF - DESPESAS FINANCEIRAS</t>
  </si>
  <si>
    <t>DF</t>
  </si>
  <si>
    <t>DESPESAS FINANCEIRAS</t>
  </si>
  <si>
    <t>L - LUCRO BRUTO</t>
  </si>
  <si>
    <t>LUCRO BRUTO</t>
  </si>
  <si>
    <t>I - IMPOSTOS</t>
  </si>
  <si>
    <t>PIS</t>
  </si>
  <si>
    <t>COFINS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</si>
  <si>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</si>
  <si>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</si>
  <si>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</si>
  <si>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</si>
  <si>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</si>
  <si>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</si>
  <si>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Com CPRB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</si>
  <si>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</si>
  <si>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</si>
  <si>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</si>
  <si>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</si>
  <si>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</si>
  <si>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</si>
  <si>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</si>
  <si>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Responsável Técnico</t>
  </si>
  <si>
    <t>Carimbo e Assinatura</t>
  </si>
  <si>
    <t xml:space="preserve"> DEMOSTRATIVO DO BDI (%) - DESONERADO</t>
  </si>
  <si>
    <t>COMPOSIÇÃO DE BDI PARA OBRAS E SERVIÇOS</t>
  </si>
  <si>
    <t>(%) BDI (N_Deson.)</t>
  </si>
  <si>
    <t>TOTAL...................................................................................................</t>
  </si>
  <si>
    <t>FONTE</t>
  </si>
  <si>
    <t>SINAPI</t>
  </si>
  <si>
    <t>m³xkm</t>
  </si>
  <si>
    <t>REGULARIZACAO E COMPACTACAO DE SUBLEITO ATE 20 CM DE ESPESSURA</t>
  </si>
  <si>
    <t xml:space="preserve">EXECUÇÃO DE IMPRIMAÇÃO COM ASFALTO DILUÍDO CM-30 (Inclusive fornecimento ligante, Transporte) </t>
  </si>
  <si>
    <t xml:space="preserve">EXECUÇÃO DE PINTURA DE LIGACAO COM EMULSAO RR-2C (Inclusive fornecimento ligante, Transporte) </t>
  </si>
  <si>
    <t>CONSTRUÇÃO DE PAVIMENTO COM APLICAÇÃO DE CONCRETO BETUMINOSO USINADO A QUENTE (CBUQ), CAMADA DE ROLAMENTO, COM ESPESSURA DE 4,0 CM - EXCLUSIVE TRANSPORTE</t>
  </si>
  <si>
    <t>TRANSPORTE COM CAMINHÃO BASCULANTE DE 18 M3, EM VIA URBANA PAVIMENTADA, DMT ATÉ 30 KM</t>
  </si>
  <si>
    <t>TRANSPORTE (CBUQ) COM CAMINHÃO BASCULANTE DE 10 M3, EM VIA URBANA PAVIMENTADA, DMT ATÉ 30 KM</t>
  </si>
  <si>
    <t>19.11.01</t>
  </si>
  <si>
    <t>SUDECAP</t>
  </si>
  <si>
    <t>19.11.02</t>
  </si>
  <si>
    <t>19.13.02</t>
  </si>
  <si>
    <t>19.14.02</t>
  </si>
  <si>
    <t>SERVIÇOS PRELIMINARES - INSTALAÇAO DA OBRA</t>
  </si>
  <si>
    <t>01.01.09</t>
  </si>
  <si>
    <t>ESCRITORIO DE FISCALIZAÇAO TIPO II</t>
  </si>
  <si>
    <t>01.01.12</t>
  </si>
  <si>
    <t>ESCRITORIO DA EMPREITEIRA TIPO II</t>
  </si>
  <si>
    <t>UN</t>
  </si>
  <si>
    <t>01.02.08</t>
  </si>
  <si>
    <t>VESTIARIO TIPO III</t>
  </si>
  <si>
    <t>01.02.14</t>
  </si>
  <si>
    <t>DEPOSITO E FERRAMENTARIA TIPO III</t>
  </si>
  <si>
    <t>01.02.15</t>
  </si>
  <si>
    <t>DEPOSITO DE MATERIAIS ENSACADOS</t>
  </si>
  <si>
    <t>01.02.22</t>
  </si>
  <si>
    <t>INSTALAÇAO SANITARIA TIPO III</t>
  </si>
  <si>
    <t>01.02.26</t>
  </si>
  <si>
    <t>REFEITORIO TIPO II</t>
  </si>
  <si>
    <t>01.02.11</t>
  </si>
  <si>
    <t>AREA COBERTA EM TELHA ONDULADA DE FIBROCIMENTO 4MM</t>
  </si>
  <si>
    <t>M2</t>
  </si>
  <si>
    <t>01.03.02</t>
  </si>
  <si>
    <t>PLACA DE OBRA EM LONA IMPRESSAO DIGITAL PADRÃO SUDECAP</t>
  </si>
  <si>
    <t>01.04.05</t>
  </si>
  <si>
    <t>INFORME PUBLIC.LONA IMP.DIGITAL APLICADO EM TAPUME</t>
  </si>
  <si>
    <t>M</t>
  </si>
  <si>
    <t>01.04.06</t>
  </si>
  <si>
    <t>DE TELA GALVANIZADA #2" FIO 14 C/FIXAÇAO ENTERRADA</t>
  </si>
  <si>
    <t>01.04.02</t>
  </si>
  <si>
    <t>COMPENSADO 10MM FIXAÇAO ENTERRADA SEM INFORME</t>
  </si>
  <si>
    <t>01.06.01</t>
  </si>
  <si>
    <t>PADRAO CEMIG  - TRIFASICO ATE 30 KVA</t>
  </si>
  <si>
    <t>01.06.05</t>
  </si>
  <si>
    <t>PADRAO COPASA - KIT CAVALTE METAL E REGISTRO 3/4"</t>
  </si>
  <si>
    <t>01.08.01</t>
  </si>
  <si>
    <t>TUBO PVC      D= 100 MM</t>
  </si>
  <si>
    <t>01.08.20</t>
  </si>
  <si>
    <t>TUBO PVC AGUA SOLDA E CONEXOES D=20MM (1/2")</t>
  </si>
  <si>
    <t>01.08.21</t>
  </si>
  <si>
    <t>TUBO PVC AGUA SOLDA E CONEXOES D=25MM (3/4")</t>
  </si>
  <si>
    <t>DEMOLIÇOES E REMOÇOES</t>
  </si>
  <si>
    <t>02.11.04</t>
  </si>
  <si>
    <t>PASSEIO OU LAJE DE CONCRETO C/EQUIPAMENTO ELETRICO</t>
  </si>
  <si>
    <t>02.11.07</t>
  </si>
  <si>
    <t>DE REVESTIMENTO ASFALTICO COM EQUIP. PNEUMATICO</t>
  </si>
  <si>
    <t>02.12.01</t>
  </si>
  <si>
    <t>CORTE MECAN. C/ SERRA CIRCULAR EM CONCRETO/ASFALTO</t>
  </si>
  <si>
    <t>02.13.04</t>
  </si>
  <si>
    <t>ARMADO - COM EQUIPAMENTO ELETRICO</t>
  </si>
  <si>
    <t>M3</t>
  </si>
  <si>
    <t>02.27.02</t>
  </si>
  <si>
    <t>MECANICA</t>
  </si>
  <si>
    <t>02.28.04</t>
  </si>
  <si>
    <t>DMT  &gt; 5 KM</t>
  </si>
  <si>
    <t>M3KM</t>
  </si>
  <si>
    <t>02.31.02</t>
  </si>
  <si>
    <t>SUPRESSAO ARVORE MEDIO PORTE INCLUS. CORTE LINHA</t>
  </si>
  <si>
    <t>TRABALHOS EM TERRA</t>
  </si>
  <si>
    <t>DESMATAMENTO, DESTOCAMENTO E LIMPEZA DO TERRENO</t>
  </si>
  <si>
    <t>03.01.03</t>
  </si>
  <si>
    <t>DESMATAMENTO,DESTOCAMENTO E LIMPEZA,EXCL.TRANSPORT</t>
  </si>
  <si>
    <t>03.05.01</t>
  </si>
  <si>
    <t>EM MATERIAL DE 1ª CATEGORIA</t>
  </si>
  <si>
    <t>03.13.04</t>
  </si>
  <si>
    <t>COM PLACA VIBRATORIA</t>
  </si>
  <si>
    <t>03.18.01</t>
  </si>
  <si>
    <t>H &lt;= 1.5 M</t>
  </si>
  <si>
    <t>03.18.02</t>
  </si>
  <si>
    <t>1.5 M &lt; H &lt;= 3.0 M</t>
  </si>
  <si>
    <t>03.22.02</t>
  </si>
  <si>
    <t>COMPACTADO COM EQUIP. PLACA VIBRATORIA OU EQUIVALENTE</t>
  </si>
  <si>
    <t>03.23.03</t>
  </si>
  <si>
    <t>COM ROLO VIBRATORIO</t>
  </si>
  <si>
    <t>03.15.01</t>
  </si>
  <si>
    <t>TOTAL TRABALHOS EM TERRA</t>
  </si>
  <si>
    <t>TOTAL DEMOLIÇOES E REMOÇOES</t>
  </si>
  <si>
    <t>03.17.01</t>
  </si>
  <si>
    <t>H &lt;= 1,5 M</t>
  </si>
  <si>
    <t>ENROCAMENTO COM PEDRA DE MAO</t>
  </si>
  <si>
    <t>05.01.02</t>
  </si>
  <si>
    <t>ARRUMADA</t>
  </si>
  <si>
    <t>05.02.02</t>
  </si>
  <si>
    <t>D= 0,20 M</t>
  </si>
  <si>
    <t>05.03.01</t>
  </si>
  <si>
    <t>TRAÇO 1:3:6,FORNEC. E LANÇAMENTO SOBRE ENROCAMENTO</t>
  </si>
  <si>
    <t>05.04.01</t>
  </si>
  <si>
    <t>FORMA DE COMPENSADO RESINADO</t>
  </si>
  <si>
    <t>05.05.01</t>
  </si>
  <si>
    <t>AÇO CA-50 OU CA-60</t>
  </si>
  <si>
    <t>05.06.01</t>
  </si>
  <si>
    <t>JUNTA ELASTICA 0-22, FUNGENBAND OU EQUIVALENTE</t>
  </si>
  <si>
    <t>KG</t>
  </si>
  <si>
    <t>05.07.45</t>
  </si>
  <si>
    <t>FCK &gt;= 25,0 MPA, USINADO</t>
  </si>
  <si>
    <t>05.09.02</t>
  </si>
  <si>
    <t>BRITA</t>
  </si>
  <si>
    <t>05.11.01</t>
  </si>
  <si>
    <t>MANTA GEOTEXTIL - 180 G/M2 - RES.TRACAO &gt;=  9 KN/M</t>
  </si>
  <si>
    <t>05.13.01</t>
  </si>
  <si>
    <t>DRENO DE ALIVIO</t>
  </si>
  <si>
    <t>TOTAL GALERIA CELULAR E/OU CONTENÇOES</t>
  </si>
  <si>
    <t>19.04.01</t>
  </si>
  <si>
    <t>DN=  400 MM</t>
  </si>
  <si>
    <t>19.04.03</t>
  </si>
  <si>
    <t>DN=  600 MM</t>
  </si>
  <si>
    <t>19.04.05</t>
  </si>
  <si>
    <t>DN=  800 MM</t>
  </si>
  <si>
    <t>19.04.07</t>
  </si>
  <si>
    <t>19.07.01</t>
  </si>
  <si>
    <t>TRAÇO 1:3:6, INCLUSIVE LANÇAMENTO</t>
  </si>
  <si>
    <t>19.08.01</t>
  </si>
  <si>
    <t>EM TABUA, INCLUSIVE DESFORMA</t>
  </si>
  <si>
    <t>19.10.03</t>
  </si>
  <si>
    <t>D=  600 MM</t>
  </si>
  <si>
    <t>D=  800 MM</t>
  </si>
  <si>
    <t>19.10.07</t>
  </si>
  <si>
    <t>D= 1000 MM</t>
  </si>
  <si>
    <t>SIMPLES</t>
  </si>
  <si>
    <t>DUPLA</t>
  </si>
  <si>
    <t>19.12.01</t>
  </si>
  <si>
    <t>TIPO B (CONCRETO) - PADRAO SUDECAP</t>
  </si>
  <si>
    <t>19.15.03</t>
  </si>
  <si>
    <t>19.18.03</t>
  </si>
  <si>
    <t>19.18.05</t>
  </si>
  <si>
    <t>19.21.02</t>
  </si>
  <si>
    <t>TIPO B-ANEL CONCRETO CA-1, C/ DEGRAUS EM AÇO CA 25</t>
  </si>
  <si>
    <t>19.22.02</t>
  </si>
  <si>
    <t>FERRO FUNDIDO NODULAR</t>
  </si>
  <si>
    <t>19.30.05</t>
  </si>
  <si>
    <t>TIPO B - (50X10)CM - DES-R01</t>
  </si>
  <si>
    <t>19.31.08</t>
  </si>
  <si>
    <t>TIPO 3-30X20CM CONCRETO 20MPA C/ TAMPA DE CONCRETO</t>
  </si>
  <si>
    <t>19.32.01</t>
  </si>
  <si>
    <t>TIPO A - MADEIRA ROLIÇA D= 6 A 10 CM</t>
  </si>
  <si>
    <t>URBANIZAÇAO E OBRAS COMPLEMENTARES</t>
  </si>
  <si>
    <t>21.03.04</t>
  </si>
  <si>
    <t>MEIO FIO CONCRETO FCK&gt;=18MPA TIPO B (12X18,0X45)CM</t>
  </si>
  <si>
    <t>21.04.01</t>
  </si>
  <si>
    <t>PREMOLDADO DE CONCRETO</t>
  </si>
  <si>
    <t>21.05.01</t>
  </si>
  <si>
    <t>DE CONCRETO 15 MPA E=6CM JUNTA SECA 3M MANUAL</t>
  </si>
  <si>
    <t>21.07.01</t>
  </si>
  <si>
    <t>SOLO EM AREA DE PASSEIO</t>
  </si>
  <si>
    <t>21.30.07</t>
  </si>
  <si>
    <t>GRAMA ESMERALDA - WILD ZOYSIA</t>
  </si>
  <si>
    <t>PREPARO DE COVAS, EXCLUSIVE O FORNECIMENTO DA MUDA</t>
  </si>
  <si>
    <t>21.31.07</t>
  </si>
  <si>
    <t>DE ARBUSTOS ORNAMENTAIS EM GERAL</t>
  </si>
  <si>
    <t>21.32.01</t>
  </si>
  <si>
    <t>TERRA VEGETAL</t>
  </si>
  <si>
    <t>21.32.02</t>
  </si>
  <si>
    <t>ADUBO ORGANICO</t>
  </si>
  <si>
    <t>21.33.02</t>
  </si>
  <si>
    <t>ARVORE - IPE ROSA - TABEBUIA AVELLANEDAE</t>
  </si>
  <si>
    <t>21.33.70</t>
  </si>
  <si>
    <t>PALMEIRA - LICURI</t>
  </si>
  <si>
    <t>21.34.01</t>
  </si>
  <si>
    <t>CERCA DE PROTEÇAO P/ ARVORES CONF.PROJETO PPA-257</t>
  </si>
  <si>
    <t>21.34.05</t>
  </si>
  <si>
    <t>TUTORAMENTO E AMARRIO PARA ARVORES</t>
  </si>
  <si>
    <t>03.13.01</t>
  </si>
  <si>
    <t>DMT  &lt;= 1 KM</t>
  </si>
  <si>
    <t>DN= 1000 MM (Bueiro Duplo)</t>
  </si>
  <si>
    <t>8.1.1</t>
  </si>
  <si>
    <t>8.6</t>
  </si>
  <si>
    <t>8.7</t>
  </si>
  <si>
    <t>8.2.1</t>
  </si>
  <si>
    <t>8.3.1</t>
  </si>
  <si>
    <t>8.4.1</t>
  </si>
  <si>
    <t>8.6.1</t>
  </si>
  <si>
    <t>8.7.1</t>
  </si>
  <si>
    <t>8.8.1</t>
  </si>
  <si>
    <t>8.9.1</t>
  </si>
  <si>
    <t>8.9.2</t>
  </si>
  <si>
    <t>8.10.1</t>
  </si>
  <si>
    <t>8.10.2</t>
  </si>
  <si>
    <t>8.8.2</t>
  </si>
  <si>
    <t>GRAMACAO EM PLACA, INCLUSIVE PLANTIO</t>
  </si>
  <si>
    <t>21.33.01</t>
  </si>
  <si>
    <t>ARVORE - SIBIPIRUNA - CAESALPINIA PELTOPOHOROIDES</t>
  </si>
  <si>
    <t>21.33.03</t>
  </si>
  <si>
    <t>ARVORE- PAU-FERRO - CAESALPINIA FERREA LEIOSTACHYA</t>
  </si>
  <si>
    <t>8.9.3</t>
  </si>
  <si>
    <t>8.9.4</t>
  </si>
  <si>
    <t>DEER-MG</t>
  </si>
  <si>
    <t>INDENIZAÇÃO DE JAZIDA</t>
  </si>
  <si>
    <t>SI</t>
  </si>
  <si>
    <t>13.38.27</t>
  </si>
  <si>
    <t>GRADIL NYLOFOR H=1.03 M INCLUSIVE POSTE OU EQUIVALENTE</t>
  </si>
  <si>
    <t>COMP.</t>
  </si>
  <si>
    <t>PLACA DE AÇO CARBONO COM PELÍCULA REFLETIVA ALTA INTENSIDADE PRISMÁTICA TIPO III DA ABNT</t>
  </si>
  <si>
    <t>SINALIZACAO HORIZONTAL COM TINTA RETRORREFLETIVA A BASE DE RESINA ACRILICA COM MICROESFERAS DE VIDRO</t>
  </si>
  <si>
    <t>SINALIZACAO HORIZONTAL, SETAS, SIMBOLOS E DIZERES COM TINTA RETRORREFLETIVA A BASE DE RESINA ACRILICA COM MICROESFERAS DE VIDRO</t>
  </si>
  <si>
    <t>S / C</t>
  </si>
  <si>
    <t>CURVA ABC DE SERVIÇOS</t>
  </si>
  <si>
    <t>Unid</t>
  </si>
  <si>
    <t>Qtde</t>
  </si>
  <si>
    <t>% Acum.</t>
  </si>
  <si>
    <t>1.1.2</t>
  </si>
  <si>
    <t>1.2.1</t>
  </si>
  <si>
    <t>1.3.1</t>
  </si>
  <si>
    <t>1.2.2</t>
  </si>
  <si>
    <t>1.2.3</t>
  </si>
  <si>
    <t>1.2.4</t>
  </si>
  <si>
    <t>1.2.5</t>
  </si>
  <si>
    <t>1.2.6</t>
  </si>
  <si>
    <t>1.4.2</t>
  </si>
  <si>
    <t>1.4.1</t>
  </si>
  <si>
    <t>1.6.1</t>
  </si>
  <si>
    <t>1.4.3</t>
  </si>
  <si>
    <t>1.5.1</t>
  </si>
  <si>
    <t>1.5.2</t>
  </si>
  <si>
    <t>1.6.2</t>
  </si>
  <si>
    <t>1.6.3</t>
  </si>
  <si>
    <t>01.</t>
  </si>
  <si>
    <t>02.</t>
  </si>
  <si>
    <t>2.1.1</t>
  </si>
  <si>
    <t>2.1.2</t>
  </si>
  <si>
    <t>2.2.1</t>
  </si>
  <si>
    <t>2.3.1</t>
  </si>
  <si>
    <t>2.4.1</t>
  </si>
  <si>
    <t>2.5.1</t>
  </si>
  <si>
    <t>2.6.1</t>
  </si>
  <si>
    <t>3.1.1</t>
  </si>
  <si>
    <t>3.2.1</t>
  </si>
  <si>
    <t>3.3.1</t>
  </si>
  <si>
    <t>3.4.1</t>
  </si>
  <si>
    <t>3.3.2</t>
  </si>
  <si>
    <t>3.5.1</t>
  </si>
  <si>
    <t>3.6.1</t>
  </si>
  <si>
    <t>3.6.2</t>
  </si>
  <si>
    <t>3.7.1</t>
  </si>
  <si>
    <t>3.8.1</t>
  </si>
  <si>
    <t>3.9.1</t>
  </si>
  <si>
    <t>4.1</t>
  </si>
  <si>
    <t>4.1.1</t>
  </si>
  <si>
    <t>4.2.1</t>
  </si>
  <si>
    <t>4.3.1</t>
  </si>
  <si>
    <t>4.4.1</t>
  </si>
  <si>
    <t>4.5.1</t>
  </si>
  <si>
    <t>4.6.1</t>
  </si>
  <si>
    <t>4.7.1</t>
  </si>
  <si>
    <t>4.8.1</t>
  </si>
  <si>
    <t>4.9.1</t>
  </si>
  <si>
    <t>4.10.1</t>
  </si>
  <si>
    <t>5.1.1</t>
  </si>
  <si>
    <t>5.1.2</t>
  </si>
  <si>
    <t>5.1.3</t>
  </si>
  <si>
    <t>5.1.4</t>
  </si>
  <si>
    <t>5.2.1</t>
  </si>
  <si>
    <t>5.3.1</t>
  </si>
  <si>
    <t>5.4.1</t>
  </si>
  <si>
    <t>5.4.2</t>
  </si>
  <si>
    <t>5.5.1</t>
  </si>
  <si>
    <t>5.5.2</t>
  </si>
  <si>
    <t>5.6.1</t>
  </si>
  <si>
    <t>5.7.1</t>
  </si>
  <si>
    <t>5.8.1</t>
  </si>
  <si>
    <t>5.9.1</t>
  </si>
  <si>
    <t>5.10.1</t>
  </si>
  <si>
    <t>5.10.2</t>
  </si>
  <si>
    <t>5.11.1</t>
  </si>
  <si>
    <t>5.12.1</t>
  </si>
  <si>
    <t>5.13.1</t>
  </si>
  <si>
    <t>5.14.1</t>
  </si>
  <si>
    <t>5.15.1</t>
  </si>
  <si>
    <t>6.5</t>
  </si>
  <si>
    <t>6.6</t>
  </si>
  <si>
    <t>6.7</t>
  </si>
  <si>
    <t>6.8</t>
  </si>
  <si>
    <t>7.1</t>
  </si>
  <si>
    <t>7.2</t>
  </si>
  <si>
    <t>7.3</t>
  </si>
  <si>
    <t>8.11.1</t>
  </si>
  <si>
    <t>03.</t>
  </si>
  <si>
    <t>04.</t>
  </si>
  <si>
    <t>05.</t>
  </si>
  <si>
    <t>06.</t>
  </si>
  <si>
    <t>07.</t>
  </si>
  <si>
    <t>08.</t>
  </si>
  <si>
    <t>Preço Unit.             C/ BDI</t>
  </si>
  <si>
    <t>Preço Unit.      S/BDI</t>
  </si>
  <si>
    <t>Preço Total      S/BDI</t>
  </si>
  <si>
    <t>Preço Total           C/ BDI</t>
  </si>
  <si>
    <t>Percentual     (%)</t>
  </si>
  <si>
    <t>PREFEITURA MUNICIPAL DE PATROCÍNIO - MG</t>
  </si>
  <si>
    <t>05.12.01</t>
  </si>
  <si>
    <t>DRENO BARBACAN - D= 50 MM</t>
  </si>
  <si>
    <t>05.20.01</t>
  </si>
  <si>
    <t>TIPO CAIXA MALHA 8X10,FIO 2,7MM, REVESTIDO EM PVC</t>
  </si>
  <si>
    <t>TIPO COLCHAO MALHA 6X8, FIO 2MM GALV.REVEST. PVC</t>
  </si>
  <si>
    <t>4.12.1</t>
  </si>
  <si>
    <t>4.12.2</t>
  </si>
  <si>
    <t>05.20.02</t>
  </si>
  <si>
    <t>4.13.1</t>
  </si>
  <si>
    <t>ARGAMASSA TRAÇO 1:3, ESPESSURA MEDIA = 3,0 CM</t>
  </si>
  <si>
    <t>09.03.03</t>
  </si>
  <si>
    <t>EXECUÇÃO E COMPACTAÇÃO DE BASE E OU SUB BASE COM SOLO MELHORADO COM CIMENTO (TEOR DE 4%) - EXCLUSIVE ESCAVAÇÃO, CARGA E TRANSPORTE E SOLO</t>
  </si>
  <si>
    <t>8.9.5</t>
  </si>
  <si>
    <t>21.33.05</t>
  </si>
  <si>
    <t>ARVORE - JACARANDA MIMOSO - JACARANDA CUSPIDIFOLIA</t>
  </si>
  <si>
    <t>GALERIA CELULAR E/OU CONTENÇOES (MODULO DE CANAL)</t>
  </si>
  <si>
    <t>7.4</t>
  </si>
  <si>
    <t>FORNECIMENTO E COLOCAÇÃO DE TACHA REFLETIVA MONODIRECIONAL</t>
  </si>
  <si>
    <t>unid</t>
  </si>
  <si>
    <t>7.5</t>
  </si>
  <si>
    <t>17.50.11</t>
  </si>
  <si>
    <t>7.2.1</t>
  </si>
  <si>
    <t>PINTURA DE PISO DE CICLOVIA C/LATEX ACRILICA INCL.PINT.DE LIGACAO EMULSIONADA</t>
  </si>
  <si>
    <t>4.11.1</t>
  </si>
  <si>
    <t>SETOP</t>
  </si>
  <si>
    <t>IIO-ESC-020</t>
  </si>
  <si>
    <t>BARRACÃO DE OBRA PARA ESCRITÓRIO DA EMPREITEIRA TIPO-II, ÁREA INTERNA 21,78M2, EM CHAPA DE COMPENSADO RESINADO, INCLUSIVE MOBILIÁRIO (OBRA DE GRANDE PORTE, EFETIVO ACIMA 60 HOMENS) - PADRÃO DEER-MG</t>
  </si>
  <si>
    <t>IIO-TAP-030</t>
  </si>
  <si>
    <t>TAPUME DE TELA GALVANIZAADA # 2, FIO 14 COM FIXAÇÃO ENTERRADA</t>
  </si>
  <si>
    <t>DEM-PIS-055</t>
  </si>
  <si>
    <t>DEMOLIÇÃO DE PASSEIO OU LAJE DE CONCRETO COM EQUIPAMENTO, INCLUSIVE AFASTAMENTO</t>
  </si>
  <si>
    <t>DEM-PIS-070</t>
  </si>
  <si>
    <t>DEMOLIÇÃO DE REVESTIMENTO ASFÁLTICO COM EQUIPAMENTO PNEUMÁTICO, INCLUSIVE AFASTAMENTO</t>
  </si>
  <si>
    <t>DEM-CON-020</t>
  </si>
  <si>
    <t>DEMOLIÇÃO DE CONCRETO ARMADO - COM EQUIPAMENTO ELÉTRICO, INCLUSIVE AFASTAMENTO</t>
  </si>
  <si>
    <t>TRA-CAR-010</t>
  </si>
  <si>
    <t>CARGA DE MATERIAL DE QUALQUER NATUREZA SOBRE CAMINHÃO - MECÂNICA</t>
  </si>
  <si>
    <t>TRA-CAM-020</t>
  </si>
  <si>
    <t>TRANSPORTE DE MATERIAL DE QUALQUER NATUREZA EM CAMINHÃO DMT &gt; 5 KM (DENTRO DO PERÍMETRO URBANO)</t>
  </si>
  <si>
    <t>ENR-PED-010</t>
  </si>
  <si>
    <t>ENROCAMENTO COM PEDRA DE MÃO ARRUMADA, INCLUSIVE FORNECIMENTO</t>
  </si>
  <si>
    <t>ARM-AÇO-020</t>
  </si>
  <si>
    <t>CORTE, DOBRA E MONTAGEM DE AÇO CA-50/60</t>
  </si>
  <si>
    <t>URB-DRE-005</t>
  </si>
  <si>
    <t>FORNECIMENTO E LANÇAMENTO DE BRITA EM DRENO E PÁTIO</t>
  </si>
  <si>
    <t>IMP-CAM-005</t>
  </si>
  <si>
    <t>CAMADA DE REGULARIZAÇÃO COM ARGAMASSA, TRAÇO 1:3 (CIMENTO E AREIA), ESP. 30MM, APLICAÇÃO MANUAL, PREPARO MECÂNICO</t>
  </si>
  <si>
    <t>DRE-TUB-065</t>
  </si>
  <si>
    <t>FORNECIMENTO, ASSENTAMENTO E REJUNTAMENTO DE TUBO DE CONCRETO ARMADO PA1 D = 400 MM</t>
  </si>
  <si>
    <t>DRE-TUB-075</t>
  </si>
  <si>
    <t>FORNECIMENTO, ASSENTAMENTO E REJUNTAMENTO DE TUBO DE CONCRETO ARMADO PA1 D = 600 MM</t>
  </si>
  <si>
    <t>DRE-TUB-080</t>
  </si>
  <si>
    <t>FORNECIMENTO, ASSENTAMENTO E REJUNTAMENTO DE TUBO DE CONCRETO ARMADO PA1 D = 800 MM</t>
  </si>
  <si>
    <t>DRE-TUB-085</t>
  </si>
  <si>
    <t>FORNECIMENTO, ASSENTAMENTO E REJUNTAMENTO DE TUBO DE CONCRETO ARMADO PA1 D = 1000 MM</t>
  </si>
  <si>
    <t>DRE-CON-005</t>
  </si>
  <si>
    <t>CONCRETO PARA BERÇO DE REDE TUBULAR TRAÇO 1:3:6, INCLUSIVE LANÇAMENTO</t>
  </si>
  <si>
    <t>DRE-FOR-005</t>
  </si>
  <si>
    <t>FORMA PARA BERÇO EM TABUA, INCLUSIVE DESFORMA</t>
  </si>
  <si>
    <t>DRE-CHA-010</t>
  </si>
  <si>
    <t>CHAMINÉ DE POÇO DE VISITA TIPO "B", EM ANEL DE CONCRETO CA-1 COM DEGRAUS DE AÇO CA-50</t>
  </si>
  <si>
    <t>DRE-POÇ-010</t>
  </si>
  <si>
    <t>POÇO DE VISITA PARA REDE TUBULAR TIPO A DN 600, EXCLUSIVE ESCAVAÇÃO, REATERRO E BOTA FORA</t>
  </si>
  <si>
    <t>DRE-POÇ-025</t>
  </si>
  <si>
    <t>POÇO DE VISITA PARA REDE TUBULAR TIPO A DN 800, EXCLUSIVE ESCAVAÇÃO, REATERRO E BOTA FORA</t>
  </si>
  <si>
    <t>DRE-TAM-005</t>
  </si>
  <si>
    <t>TAMPÃO DE FERRO FUNDIDO PARA POÇO DE VISITA</t>
  </si>
  <si>
    <t>REMOÇÃO DE MEIO-FIO PRÉ-MOLDADO DE CONCRETO INCLUSIVE CARGA</t>
  </si>
  <si>
    <t>DEM-MFC-005</t>
  </si>
  <si>
    <t>URB-MFC-010</t>
  </si>
  <si>
    <t>MEIO-FIO DE CONCRETO PRÉ-MOLDADO TIPO B - (12 X 18 X 45) CM, INCLUSIVE ESCAVAÇÃO E REATERRO</t>
  </si>
  <si>
    <t>URB-PAS-015</t>
  </si>
  <si>
    <t>LANÇAMENTO E ESPALHAMENTO DE SOLO OU MATERIAL DE DEMOLIÇÃO EM ÁREA DE PASSEIO EXCLUSIVE APILOAMENTO</t>
  </si>
  <si>
    <t>PAI-COV-010</t>
  </si>
  <si>
    <t>PLANTIO E PREPARO DE COVAS DE ARBUSTOS ORNAMENTAIS EM GERAL, EXCETO FORNECIMENTO DAS MUDAS</t>
  </si>
  <si>
    <t>PAI-MUD-005</t>
  </si>
  <si>
    <t>FORNECIMENTO DE ÁRVORE - SIBIPURUNA</t>
  </si>
  <si>
    <t>PAI-MUD-010</t>
  </si>
  <si>
    <t>FORNECIMENTO DE ÁRVORE - IPÊ ROSA</t>
  </si>
  <si>
    <t>PAI-MUD-015</t>
  </si>
  <si>
    <t>FORNECIMENTO DE ÁRVORE - PAU FERRO</t>
  </si>
  <si>
    <t>PAI-MUD-025</t>
  </si>
  <si>
    <t>FORNECIMENTO DE ÁRVORE - JACARANDÁ MIMOSO</t>
  </si>
  <si>
    <t>PAI-MUD-055</t>
  </si>
  <si>
    <t>FORNECIMENTO DE PALMEIRA - LICURI</t>
  </si>
  <si>
    <t>PLANILHA ORÇAMENTÁRIA DE CUSTOS</t>
  </si>
  <si>
    <t>FOLHA Nº:</t>
  </si>
  <si>
    <t>DATA:</t>
  </si>
  <si>
    <t>OBRA:</t>
  </si>
  <si>
    <t>LOCAL:</t>
  </si>
  <si>
    <t>PRAZO DE EXECUÇÃO:</t>
  </si>
  <si>
    <t>FORMA DE EXECUÇÃO:</t>
  </si>
  <si>
    <t>(    ) DIRETA</t>
  </si>
  <si>
    <t>(     ) INDIRETA</t>
  </si>
  <si>
    <t>LDI</t>
  </si>
  <si>
    <t>PREFEITURA: Patrocínio / MG</t>
  </si>
  <si>
    <t>REGIÃO/MÊS DE REFERÊNCIA: Triângulo e Alto Paranaíba / Agosto 2019</t>
  </si>
  <si>
    <t>MÊS</t>
  </si>
  <si>
    <t>IIO-CON-025</t>
  </si>
  <si>
    <t>CONTAINER (6,0X2,3X2,5M) COM ISOLAMENTO TÉRMICO -
VESTIÁRIO BOX COM SETE (7) CHUVEIROS, DOIS (2) LAVATÓRIOS
COMPLETOS E UM (1) MICTÓRIO COMPLETO</t>
  </si>
  <si>
    <t xml:space="preserve">IIO-CON-045 </t>
  </si>
  <si>
    <t>CONTAINER (6,0X2,3X2,5M) COM ISOLAMENTO TÉRMICO -
DEPÓSITO E FERRAMENTARIA COM LAVATÓRIO</t>
  </si>
  <si>
    <t xml:space="preserve">IIO-CON-040 </t>
  </si>
  <si>
    <t>CONTAINER (6,0X2,3X2,5M) COM ISOLAMENTO TÉRMICO -
REFEITÓRIO COMPLETO</t>
  </si>
  <si>
    <t>IIO-CON-035</t>
  </si>
  <si>
    <t>CONTAINER (6,0X2,3X2,5M) COM ISOLAMENTO TÉRMICO -
VESTIÁRIO COM BANCO E ARMÁRIO</t>
  </si>
  <si>
    <t>HID-TUB-005</t>
  </si>
  <si>
    <t>OBR-PON-010</t>
  </si>
  <si>
    <t>RO-43310</t>
  </si>
  <si>
    <t>OBR-VIA-100</t>
  </si>
  <si>
    <t>OBR-VIA-105</t>
  </si>
  <si>
    <t>DRE-ALA-010</t>
  </si>
  <si>
    <t xml:space="preserve">ALA DE REDE TUBULAR DN 600, EXCLUSIVE BOTA FORA </t>
  </si>
  <si>
    <t xml:space="preserve">DRE-ALA-030 </t>
  </si>
  <si>
    <t>ALA DE REDE TUBULAR DN 1000, EXCLUSIVE BOTA FORA</t>
  </si>
  <si>
    <t>DRE-BOC-015</t>
  </si>
  <si>
    <t>RO-43247</t>
  </si>
  <si>
    <t>OBR-VIA-005</t>
  </si>
  <si>
    <t>DESMATAMENTO, DESTOCAMENTO E LIMPEZA DE ÁRVORES, ARBUSTOS E VEGETAÇÃO RASTEIRA. (EXECUÇÃO NA ESPESSURA DE ATÉ 30CM, INCLUINDO REMANEJAMENTO PARA FORA DA LINHA DE OFFSETS E ACERTO DO MATERIAL)</t>
  </si>
  <si>
    <t xml:space="preserve">TER-ESC-035 </t>
  </si>
  <si>
    <t>ESCAVAÇÃO MANUAL DE VALAS H &lt;= 1,50 M</t>
  </si>
  <si>
    <t>TER-ESC-055</t>
  </si>
  <si>
    <t>ESCAVAÇÃO MECÂNICA DE VALAS COM DESCARGA LATERAL H &lt;=
1,50 M</t>
  </si>
  <si>
    <t>TER-ESC-060</t>
  </si>
  <si>
    <t>ESCAVAÇÃO MECÂNICA DE VALAS COM DESCARGA LATERAL 1,50
M &lt; H &lt;= 3,00 M</t>
  </si>
  <si>
    <t>TER-REA-010</t>
  </si>
  <si>
    <t>REATERRO COMPACTADO DE VALA COM EQUIPAMENTO PLACA
VIBRATÓRIA</t>
  </si>
  <si>
    <t xml:space="preserve">TER-REG-010 </t>
  </si>
  <si>
    <t>REGULARIZAÇÃO E COMPACTAÇÃO DE TERRENO COM PLACA
VIBRATÓRIA</t>
  </si>
  <si>
    <t>IIO-PLA-010</t>
  </si>
  <si>
    <t>FORNECIMENTO E COLOCAÇÃO DE PLACA DE OBRA EM CHAPA GALVANIZADA (6,00 X 3,00 M) - EM CHAPA GALVANIZADA 0,26 AFIXADAS COM REBITES 540 E PARAFUSOS 3/8, EM ESTRUTURA METÁLICA VIGA U 2" ENRIJECIDA COM METALON 20 X 20, SUPORTE EM EUCALIPTO AUTOCLAVADO PINTADAS</t>
  </si>
  <si>
    <t>IIO-TAP-005</t>
  </si>
  <si>
    <t>TAPUME EM CHAPA COMPENSADO DE 12 MM E PONTALETES H =
2,20 M</t>
  </si>
  <si>
    <t>ED-7623</t>
  </si>
  <si>
    <t>OBR-VIA-265</t>
  </si>
  <si>
    <t>SETAS, SIMBOLOS E DIZERES DE RESINA ACRÍLICA 0,6MM DE
ESPESSURA (EXECUÇÃO, INCLUINDO PRÉ-MARCAÇÃO,
FORNECIMENTO E TRANSPORTE DE TODOS OS MATERIAIS)</t>
  </si>
  <si>
    <t>RO-42983</t>
  </si>
  <si>
    <t>PLACA DE AÇO CARBONO COM PELÍCULA REFLETIVA ALTA
INTENSIDADE PRISMÁTICA TIPO III DA ABNT - ESCUDO (EXECUÇÃO, INCLUINDO FORNECIMENTO E TRANSPORTE DE TODOS OS MATERIAIS, INCLUSIVE POSTES DE SUSTENTAÇÃO)</t>
  </si>
  <si>
    <t>COB-TEL-060</t>
  </si>
  <si>
    <t>COBERTURA EM TELHA ONDULADA TRADICIONAL DE FIBRA VEGETAL COM BETUME ESP. = 3 MM - INCLINAÇÃO DE 10º A 15º (FIXAÇÃO EM ESTRUTURA METÁLICA)</t>
  </si>
  <si>
    <t xml:space="preserve">ELE-PAD-020 </t>
  </si>
  <si>
    <t>PADRÃO CEMIG AÉREO TIPO D4, 27,1 &lt;= DEMANDA &lt;= 38 KVA,
TRIFÁSICO</t>
  </si>
  <si>
    <t xml:space="preserve">HID-HID-025 </t>
  </si>
  <si>
    <t xml:space="preserve">HIDRÔMETRO COM CAVALETE E REGISTRO D = 3/4" COPASA </t>
  </si>
  <si>
    <t xml:space="preserve">DRE-TUB-110 </t>
  </si>
  <si>
    <t>FORNECIMENTO E ASSENTAMENTO DE TUBO PVC FLEXÍVEL
CORRUGADO, PERFURADO, DN 100 MM (4"), PARA DRENAGEM</t>
  </si>
  <si>
    <t>ORNECIMENTO E ASSENTAMENTO DE TUBO PVC RÍGIDO
SOLDÁVEL, ÁGUA FRIA, DN 20 MM (1/2"), INCLUSIVE CONEXÕES</t>
  </si>
  <si>
    <t>HID-TUB-010</t>
  </si>
  <si>
    <t>FORNECIMENTO E ASSENTAMENTO DE TUBO PVC RÍGIDO
SOLDÁVEL, ÁGUA FRIA, DN 25 MM (3/4") , INCLUSIVE CONEXÕES</t>
  </si>
  <si>
    <t xml:space="preserve">DRE-TUB-100 </t>
  </si>
  <si>
    <t>TUBO DE CONCRETO PARA DRENO SIMPLES OU POROSO, Ø 150 MM</t>
  </si>
  <si>
    <t>FORMAS SUSPENSAS DE COMPENSADO RESINADO (EXECUÇÃO, INCLUINDO DESFORMA, FORNECIMENTO E TRANSPORTE DE TODOS OS MATERIAIS)</t>
  </si>
  <si>
    <t>EST-CON-085</t>
  </si>
  <si>
    <t>FORNECIMENTO DE CONCRETO ESTRUTURAL, USINADO, COM FCK 25 MPA, INCLUSIVE LANÇAMENTO, ADENSAMENTO E ACABAMENTO</t>
  </si>
  <si>
    <t>MANTA GEOTÊXTIL NÃO TECIDA, A/150, OP/15 OU SIMILAR, RESISTÊNCIA À TRAÇÃO DE 10 KN/M2 (EXECUÇÃO, INCLUINDO FORNECIMENTO, TRANSPORTE E COLOCAÇÃO)</t>
  </si>
  <si>
    <t>RO-40984</t>
  </si>
  <si>
    <t>TERMINAL DE DRENO DE ALIVIO, TIPO DR.DA-01 (EXECUÇÃO, INCLUINDO ESCAVAÇÃO, FORNECIMENTO E TRANSPORTE DE TODOS OS MATERIAIS)</t>
  </si>
  <si>
    <t>MURO DE ARRIMO EM GABIÃO CAIXA, TELA REVESTIDA COM PVC (EXECUÇÃO, INCLUINDO FORNECIMENTO DE TODOS OS MATERIAIS)</t>
  </si>
  <si>
    <t>BOCA DE LOBO DUPLA (TIPO B - CONCRETO), QUADRO, GRELHA E CANTONEIRA, INCLUSIVE ESCAVAÇÃO, REATERRO E BOTA-FORA</t>
  </si>
  <si>
    <t>RO-40649</t>
  </si>
  <si>
    <t>SARJETA DE CONCRETO EM CORTE TIPO DR.SCC-X/Y. LARGURA = 60 CM TIPO 50/10 (EXECUÇÃO, INCLUINDO ESCAVAÇÃO, FORNECIMENTO E TRANSPORTE DE TODOS OS MATERIAIS)</t>
  </si>
  <si>
    <t xml:space="preserve">ED-14725 </t>
  </si>
  <si>
    <t>CANALETA PARA DRENAGEM, EM CONCRETO COM FCK 15MPA,
MOLDADA IN LOCO, SEÇÃO 30X20CM, FORMA EM CONTRA
BARRANCO, COM GRELHA EM BARRA REDONDA DN 12,5MM (1/2")
E REQUADRO EM BARRA REDONDA DN 20MM (3/4") COM UMA (1)
DEMÃO DE FUNDO ANTICORROSIVO E DUAS (2) DEMÃOS DE
PINTURA ESMALTE, INCLUSIVE ESCAVAÇÃO, REATERRO COM
TRANSPORTE E RETIRADA DO MATERIAL ESCAVADO (EM CAÇAMBA)</t>
  </si>
  <si>
    <t xml:space="preserve">ESCORAMENTO DESCONTÍNUO DE VALAS (EXECUÇÃO, INCLUINDO
FORNECIMENTO E TRANSPORTE DE TODOS OS MATERIAIS) </t>
  </si>
  <si>
    <t>OBR-VIA-125</t>
  </si>
  <si>
    <t>REGULARIZAÇÃO DO SUB-LEITO (PROCTOR NORMAL)</t>
  </si>
  <si>
    <t xml:space="preserve">OBR-VIA-160 </t>
  </si>
  <si>
    <t xml:space="preserve">IMPRIMAÇÃO (EXECUÇÃO E FORNECIMENTO DO MATERIAL
BETUMINOSO, EXCLUSIVE TRANSPORTE DO MATERIAL BETUMINOSO) </t>
  </si>
  <si>
    <t xml:space="preserve">OBR-VIA-165 </t>
  </si>
  <si>
    <t>PINTURA DE LIGAÇÃO (EXECUÇÃO E FORNECIMENTO DO MATERIAL BETUMINOSO, EXCLUSIVE TRANSPORTE DO MATERIAL BETUMINOSO)</t>
  </si>
  <si>
    <t>EXECUÇÃO E APLICAÇÃO DE CONCRETO BETUMINOSO USINADO A QUENTE (CBUQ), MASSA COMERCIAL, INCLUINDO FORNECIMENTO E TRANSPORTE DOS AGREGADOS E MATERIAL BETUMINOSO, EXCLUSIVE TRANSPORTE DA MASSA ASFÁLTICA ATÉ A PISTA</t>
  </si>
  <si>
    <t>OBR-VIA-220</t>
  </si>
  <si>
    <t>OBR-VIA-235</t>
  </si>
  <si>
    <t>TACHA REFLETIVA TIPO SHTRP, COM CATADIÓPTRICO EM APENAS UMA FACE (EXECUÇÃO, INCLUINDO FORNECIMENTO, COLOCAÇÃO E TRANSPORTE DE TODOS OS MATERIAIS)</t>
  </si>
  <si>
    <t xml:space="preserve">URB-PAS-005 </t>
  </si>
  <si>
    <t>PASSEIOS DE CONCRETO E = 8 CM, FCK = 15 MPA PADRÃO
PREFEITURA</t>
  </si>
  <si>
    <t>TRABALHOS EM TERRA DA AVENIDA AMANDO DE QUEIROS</t>
  </si>
  <si>
    <t>OBR-VIA-320</t>
  </si>
  <si>
    <t>TRANSPORTE DE MATERIAL DE JAZIDA PARA CONSERVAÇÃO DISTÂNCIA MÉDIA DE TRANSPORTE DE 10,10 A 15,00 KM</t>
  </si>
  <si>
    <t>RO-40241</t>
  </si>
  <si>
    <t>COMPACTAÇÃO DE BOTA-FORA A 80% PROCTOR NORMAL</t>
  </si>
  <si>
    <t>RO-40252</t>
  </si>
  <si>
    <t>COMPACTAÇÃO DE ATERRO A 100% DO PROCTOR INTERMEDIÁRIO</t>
  </si>
  <si>
    <t>TRABALHOS EM TERRA CANAL RANGEL</t>
  </si>
  <si>
    <t>RO-40251</t>
  </si>
  <si>
    <t>COMPACTAÇÃO DE ATERRO A 100% PROCTOR NORMAL</t>
  </si>
  <si>
    <t>3.2.2</t>
  </si>
  <si>
    <t>3.2.3</t>
  </si>
  <si>
    <t>3.2.4</t>
  </si>
  <si>
    <t>3.2.5</t>
  </si>
  <si>
    <t>3.3.3</t>
  </si>
  <si>
    <t>3.3.4</t>
  </si>
  <si>
    <t>3.3.5</t>
  </si>
  <si>
    <t>3.3.6</t>
  </si>
  <si>
    <t>3.3.7</t>
  </si>
  <si>
    <t>DRE-BOC-010</t>
  </si>
  <si>
    <t>BOCA DE LOBO SIMPLES (TIPO B - CONCRETO), QUADRO, GRELHA E CANTONEIRA, INCLUSIVE ESCAVAÇÃO, REATERRO E BOTA-FORA</t>
  </si>
  <si>
    <t>CAIXA DE CAPTAÇÃO E DRENAGEM TIPO A (120 X 120 X 150 CM), D = 500 MM A 1500MM, INCLUSIVE ESCAVAÇÃO, REATERRO E BOTA FORA</t>
  </si>
  <si>
    <t>DRE-CXS-007</t>
  </si>
  <si>
    <t>BASE, COM  MISTURA NA PISTA,  DE  BICA CORRIDA MELHORADA COM 2% DE CIMENTO, COMPACTADA NA ENERGIA DO PROCTOR MODIFICADO (EXECUÇÃO, INCLUINDO FORNECIMENTO E TRANSPORTE DO CIMENTO, FORNECIMENTO DA BICA CORRIDA, ESPALHAMENTO, UMIDECIMENTO, HOMOGENEIZAÇÃO E COMPACTAÇÃO DA MISTURA; EXCLUI O TRANSPORTE DA BICA CORRIDA)</t>
  </si>
  <si>
    <t>RO-44461</t>
  </si>
  <si>
    <t>SUB-BASE DE SOLO, COM  MISTURA NA PISTA, COMPACTADA NA ENERGIA DE PROCTOR  INTERMODIFICADO  (EXECUÇÃO, INCLUINDO ESCAVAÇÃO, CARGA E DESCARGA DO MATERIAL DE JAZIDA, ESPALHAMENTO, UMIDECIMENTO, HOMOGENIZAÇÃO E COMPACTAÇÃO DA MISTURA; EXCLUI AQUISIÇÃO ETRANSPORTE DO MATERIAL)</t>
  </si>
  <si>
    <t>TRANSPORTEDEMATERIALDEJAZIDAPARACONSERVAÇÃO.DISTÂNCIA MÉDIA DE TRANSPORTE &gt; 50,10 KM</t>
  </si>
  <si>
    <t>OBR-VIA-340</t>
  </si>
  <si>
    <t>RO-14031</t>
  </si>
  <si>
    <t>TRANSPORTE DE CONCRETO BETUMINOSO USINADO A QUENTE DISTÂNCIA MÉDIA DE    TRANSPORTE &lt;= 10,0 KM (VOLUME COMPACTADO)</t>
  </si>
  <si>
    <t>OBR-VIA-250</t>
  </si>
  <si>
    <t>LINHAS DE RESINA ACRILICA 0,6MM DE ESPESSURA E LARGURA = 0,20M (EXECUÇÃO, INCLUSIVE PRÉ-MARCAÇÃO, FORNECIMENTO E TRANSPORTE DE TODOS OS MATERIAIS)</t>
  </si>
  <si>
    <t>TACHA REFLETIVA TIPO  SHTRP,  COM  CATADIÓPTRICO  NAS  DUAS FACES (EXECUÇÃO, INCLUINDO FORNECIMENTO, COLOCAÇÃO E TRANSPORTE DE TODOS OS MATERIAIS)</t>
  </si>
  <si>
    <t>REVESTIMENTO VEGETAL COM GRAMAS EM PLACAS (EXECUÇÃO, INCLUINDO FORNECIMENTO, UMIDECIMENTO, CORTE E CARGA DA GRAMA, ADUBAÇÃO E PLANTIO)</t>
  </si>
  <si>
    <t>RO-41402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</si>
  <si>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</si>
  <si>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</si>
  <si>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</si>
  <si>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</si>
  <si>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</si>
  <si>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</si>
  <si>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</si>
  <si>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</si>
  <si>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</si>
  <si>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</si>
  <si>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</si>
  <si>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</si>
  <si>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2.1.3</t>
  </si>
  <si>
    <t>2.1.4</t>
  </si>
  <si>
    <t>2.1.5</t>
  </si>
  <si>
    <t>GABIÃO   TIPO   COLCHÃO   RENO   ESPESSURA   =   0,30   M,   TELA REVESTIDA COM  PVC (EXECUÇÃO, INCLUINDO FORNECIMENTO DE TODOS OS MATERIAIS)</t>
  </si>
  <si>
    <t>CERCA DE MOURÃO H = 2,80 M - MOURÃO PRÉ-FABRICADO DE CONCRETO PONTA VIRADA A CADA 2,50 M, 3 FIOS DE ARAME FARPADO E TELA GALVANIZADA # 2" FIO 12, INCLUSIVE FUNDAÇÃO</t>
  </si>
  <si>
    <t>ED-48386</t>
  </si>
  <si>
    <t>8.9.6</t>
  </si>
  <si>
    <t>ESCAVAÇÃO, CARGA, DESCARGA, ESPALHAMENTO E TRANSPORTE DE MATERIAL DE 1ª CATEGORIA, COM CAMINHÃO. DISTÂNCIA MÉDIA DE TRANSPORTE  DE 3.001 A 4.000 M</t>
  </si>
  <si>
    <t>ESCAVAÇÃO, CARGA, DESCARGA, ESPALHAMENTO E TRANSPORTE DE MATERIAL DE 1ª CATEGORIA, COM CAMINHÃO. DISTÂNCIA MÉDIA DE TRANSPORTE  DE 201 A 400 M</t>
  </si>
  <si>
    <t>RO-40149</t>
  </si>
  <si>
    <t>ESCAVAÇÃO, CARGA, DESCARGA, ESPALHAMENTO E TRANSPORTE DE MATERIAL DE 1ª CATEGORIA, COM CAMINHÃO. DISTÂNCIA MÉDIA DE TRANSPORTE  DE 601 A 800 M</t>
  </si>
  <si>
    <t>RO-40151</t>
  </si>
  <si>
    <t>RO-40160</t>
  </si>
  <si>
    <t>4.13.2</t>
  </si>
  <si>
    <t>BUEIRO TRIPLO CELULAR DE CONCRETO PADRÃO DER/MG. PARA ALTURA DE ATERRO DE 0 A 5,00 M. BTCC (3,00 X 2,50)M - CORPO (EXECUÇÃO, INCLUINDO FORNECIMENTO E TRANSPORTE DE TODOS OS MATERIAIS, EXCLUSIVE ESCAVAÇÃO E COMPACTAÇÃO)</t>
  </si>
  <si>
    <t>RO-40485</t>
  </si>
  <si>
    <t>RO-40496</t>
  </si>
  <si>
    <t>UEIRO TRIPLO CELULAR DE CONCRETO PADRÃO DER/MG. PARA ALTURA DE ATERRO DE 0 A 5,00 M. BTCC (3,00 X 2,50)M - BOCA (EXECUÇÃO, INCLUINDO FORNECIMENTO E TRANSPORTE DE TODOS OS MATERIAIS, EXCLUSIVE ESCAVAÇÃO E COMPACTAÇÃO)</t>
  </si>
  <si>
    <t xml:space="preserve">SECRETARIA MUNICIPAL DE OBRAS PÚBLICAS </t>
  </si>
  <si>
    <t>Data: 22/06/2022</t>
  </si>
  <si>
    <t>I: taxa de incidência de impostos (PIS, COFINS, ISS).</t>
  </si>
  <si>
    <t>Equação Acordão TCU 2.622/2013 - Plenário e Lei nº 13.161 de 31/08/15</t>
  </si>
  <si>
    <t xml:space="preserve">Conforme Demonstrativo do BDI - Com Desoneração - Obras Rodoviárias </t>
  </si>
  <si>
    <t>Os tributos aplicáveis são PIS (0,65%), COFINS (3%) e ISS (variável, conforme município de 2 a 5% - Justificado pela Legislação Tributária Municipal com apresentação da base de cálculo da alíquota), . CPRB de 4,5% estabelecido pela Lei 13.161 de 31/08/2015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</si>
</sst>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###0;###0"/>
    <numFmt numFmtId="165" formatCode="#,##0;#,##0"/>
    <numFmt numFmtId="166" formatCode="#,##0.00;#,##0.00"/>
    <numFmt numFmtId="167" formatCode="###0.00;###0.00"/>
    <numFmt numFmtId="168" formatCode="0.0"/>
    <numFmt numFmtId="169" formatCode="_(&quot;R$&quot;* #,##0.00_);_(&quot;R$&quot;* \(#,##0.00\);_(&quot;R$&quot;* &quot;-&quot;??_);_(@_)"/>
    <numFmt numFmtId="170" formatCode="0.000%"/>
    <numFmt numFmtId="171" formatCode="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theme="1"/>
      <name val="Calibri"/>
      <family val="2"/>
      <scheme val="minor"/>
    </font>
    <font>
      <b/>
      <u/>
      <sz val="9"/>
      <name val="Arial"/>
      <family val="2"/>
    </font>
    <font>
      <b/>
      <i/>
      <sz val="1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sz val="9"/>
      <color theme="1"/>
      <name val="Calibri"/>
      <family val="2"/>
      <scheme val="minor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Symbol"/>
      <family val="1"/>
      <charset val="2"/>
    </font>
    <font>
      <b/>
      <sz val="7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14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b/>
      <i/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26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 vertical="center" wrapText="1"/>
    </xf>
    <xf numFmtId="43" fontId="3" fillId="0" borderId="12" xfId="1" applyFont="1" applyFill="1" applyBorder="1" applyAlignment="1">
      <alignment horizontal="right" vertical="center" wrapText="1"/>
    </xf>
    <xf numFmtId="43" fontId="3" fillId="0" borderId="12" xfId="1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43" fontId="14" fillId="3" borderId="4" xfId="1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wrapText="1"/>
    </xf>
    <xf numFmtId="0" fontId="2" fillId="3" borderId="10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8" fillId="3" borderId="7" xfId="0" applyFont="1" applyFill="1" applyBorder="1" applyAlignment="1">
      <alignment horizontal="left" vertical="top" wrapText="1"/>
    </xf>
    <xf numFmtId="166" fontId="13" fillId="3" borderId="7" xfId="0" applyNumberFormat="1" applyFont="1" applyFill="1" applyBorder="1" applyAlignment="1">
      <alignment horizontal="left" vertical="top" wrapText="1"/>
    </xf>
    <xf numFmtId="167" fontId="13" fillId="3" borderId="12" xfId="0" applyNumberFormat="1" applyFont="1" applyFill="1" applyBorder="1" applyAlignment="1">
      <alignment horizontal="right" vertical="top" wrapText="1"/>
    </xf>
    <xf numFmtId="166" fontId="13" fillId="3" borderId="12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/>
    </xf>
    <xf numFmtId="165" fontId="3" fillId="0" borderId="7" xfId="0" applyNumberFormat="1" applyFont="1" applyFill="1" applyBorder="1" applyAlignment="1">
      <alignment horizontal="left" vertical="center" wrapText="1"/>
    </xf>
    <xf numFmtId="0" fontId="0" fillId="0" borderId="15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43" fontId="3" fillId="0" borderId="7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165" fontId="13" fillId="0" borderId="9" xfId="0" applyNumberFormat="1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166" fontId="13" fillId="0" borderId="9" xfId="0" applyNumberFormat="1" applyFont="1" applyFill="1" applyBorder="1" applyAlignment="1">
      <alignment horizontal="center" vertical="center" wrapText="1"/>
    </xf>
    <xf numFmtId="43" fontId="13" fillId="0" borderId="4" xfId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vertical="top" wrapText="1"/>
    </xf>
    <xf numFmtId="0" fontId="2" fillId="3" borderId="12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166" fontId="3" fillId="0" borderId="11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165" fontId="14" fillId="3" borderId="9" xfId="0" applyNumberFormat="1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43" fontId="14" fillId="3" borderId="4" xfId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 indent="4"/>
    </xf>
    <xf numFmtId="0" fontId="24" fillId="3" borderId="9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 indent="1"/>
    </xf>
    <xf numFmtId="0" fontId="18" fillId="0" borderId="9" xfId="0" applyFont="1" applyBorder="1" applyAlignment="1">
      <alignment horizontal="left" vertical="center" wrapText="1" indent="2"/>
    </xf>
    <xf numFmtId="0" fontId="18" fillId="0" borderId="9" xfId="0" applyFont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left" vertical="center" wrapText="1" indent="2"/>
    </xf>
    <xf numFmtId="0" fontId="24" fillId="4" borderId="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9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0" fillId="0" borderId="4" xfId="0" applyFont="1" applyFill="1" applyBorder="1" applyAlignment="1">
      <alignment horizontal="left" vertical="top" wrapText="1"/>
    </xf>
    <xf numFmtId="166" fontId="3" fillId="0" borderId="4" xfId="0" applyNumberFormat="1" applyFont="1" applyFill="1" applyBorder="1" applyAlignment="1">
      <alignment horizontal="left" vertical="top" wrapText="1"/>
    </xf>
    <xf numFmtId="43" fontId="0" fillId="0" borderId="0" xfId="0" applyNumberFormat="1" applyFill="1" applyBorder="1" applyAlignment="1">
      <alignment horizontal="left" vertical="top"/>
    </xf>
    <xf numFmtId="10" fontId="3" fillId="0" borderId="12" xfId="1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4" fillId="5" borderId="0" xfId="4" applyFont="1" applyFill="1" applyBorder="1"/>
    <xf numFmtId="0" fontId="4" fillId="0" borderId="0" xfId="4" applyFont="1"/>
    <xf numFmtId="0" fontId="4" fillId="0" borderId="0" xfId="4" applyFont="1" applyAlignment="1">
      <alignment vertical="center"/>
    </xf>
    <xf numFmtId="0" fontId="4" fillId="5" borderId="23" xfId="4" applyFont="1" applyFill="1" applyBorder="1"/>
    <xf numFmtId="0" fontId="4" fillId="5" borderId="0" xfId="4" applyFont="1" applyFill="1"/>
    <xf numFmtId="0" fontId="4" fillId="5" borderId="0" xfId="4" applyFont="1" applyFill="1" applyAlignment="1">
      <alignment horizontal="center"/>
    </xf>
    <xf numFmtId="0" fontId="4" fillId="5" borderId="22" xfId="4" applyFont="1" applyFill="1" applyBorder="1"/>
    <xf numFmtId="0" fontId="4" fillId="5" borderId="27" xfId="4" applyFont="1" applyFill="1" applyBorder="1"/>
    <xf numFmtId="0" fontId="4" fillId="5" borderId="28" xfId="4" applyFont="1" applyFill="1" applyBorder="1"/>
    <xf numFmtId="0" fontId="4" fillId="5" borderId="29" xfId="4" applyFont="1" applyFill="1" applyBorder="1"/>
    <xf numFmtId="0" fontId="4" fillId="0" borderId="0" xfId="4" applyFont="1" applyAlignment="1">
      <alignment horizontal="center"/>
    </xf>
    <xf numFmtId="0" fontId="4" fillId="5" borderId="0" xfId="7" applyFont="1" applyFill="1" applyBorder="1" applyAlignment="1">
      <alignment horizontal="center" vertical="center"/>
    </xf>
    <xf numFmtId="0" fontId="6" fillId="5" borderId="0" xfId="4" applyFont="1" applyFill="1" applyAlignment="1">
      <alignment horizontal="right"/>
    </xf>
    <xf numFmtId="0" fontId="4" fillId="6" borderId="19" xfId="4" applyFont="1" applyFill="1" applyBorder="1" applyAlignment="1">
      <alignment vertical="center"/>
    </xf>
    <xf numFmtId="169" fontId="4" fillId="6" borderId="19" xfId="4" applyNumberFormat="1" applyFont="1" applyFill="1" applyBorder="1" applyAlignment="1">
      <alignment horizontal="center" vertical="center"/>
    </xf>
    <xf numFmtId="10" fontId="4" fillId="7" borderId="19" xfId="4" applyNumberFormat="1" applyFont="1" applyFill="1" applyBorder="1" applyAlignment="1">
      <alignment horizontal="center" vertical="center"/>
    </xf>
    <xf numFmtId="10" fontId="4" fillId="0" borderId="19" xfId="6" applyNumberFormat="1" applyFont="1" applyBorder="1" applyAlignment="1">
      <alignment horizontal="center" vertical="center"/>
    </xf>
    <xf numFmtId="10" fontId="4" fillId="7" borderId="19" xfId="6" applyNumberFormat="1" applyFont="1" applyFill="1" applyBorder="1" applyAlignment="1">
      <alignment horizontal="center" vertical="center"/>
    </xf>
    <xf numFmtId="0" fontId="4" fillId="6" borderId="19" xfId="4" applyFont="1" applyFill="1" applyBorder="1" applyAlignment="1">
      <alignment horizontal="left" vertical="center"/>
    </xf>
    <xf numFmtId="169" fontId="4" fillId="6" borderId="19" xfId="5" applyFont="1" applyFill="1" applyBorder="1" applyAlignment="1">
      <alignment horizontal="center" vertical="center"/>
    </xf>
    <xf numFmtId="10" fontId="4" fillId="6" borderId="19" xfId="6" applyNumberFormat="1" applyFont="1" applyFill="1" applyBorder="1" applyAlignment="1">
      <alignment horizontal="center" vertical="center"/>
    </xf>
    <xf numFmtId="0" fontId="4" fillId="5" borderId="22" xfId="4" applyFont="1" applyFill="1" applyBorder="1" applyAlignment="1">
      <alignment horizontal="center" vertical="center"/>
    </xf>
    <xf numFmtId="0" fontId="4" fillId="5" borderId="0" xfId="4" applyFont="1" applyFill="1" applyBorder="1" applyAlignment="1">
      <alignment vertical="center"/>
    </xf>
    <xf numFmtId="10" fontId="4" fillId="5" borderId="0" xfId="4" applyNumberFormat="1" applyFont="1" applyFill="1" applyBorder="1" applyAlignment="1">
      <alignment vertical="center"/>
    </xf>
    <xf numFmtId="10" fontId="4" fillId="5" borderId="23" xfId="4" applyNumberFormat="1" applyFont="1" applyFill="1" applyBorder="1" applyAlignment="1">
      <alignment vertical="center"/>
    </xf>
    <xf numFmtId="0" fontId="4" fillId="5" borderId="23" xfId="4" applyFont="1" applyFill="1" applyBorder="1" applyAlignment="1">
      <alignment vertical="center"/>
    </xf>
    <xf numFmtId="10" fontId="4" fillId="7" borderId="20" xfId="6" applyNumberFormat="1" applyFont="1" applyFill="1" applyBorder="1" applyAlignment="1">
      <alignment horizontal="center" vertical="center"/>
    </xf>
    <xf numFmtId="169" fontId="4" fillId="0" borderId="19" xfId="4" applyNumberFormat="1" applyFont="1" applyBorder="1" applyAlignment="1">
      <alignment horizontal="center" vertical="center"/>
    </xf>
    <xf numFmtId="0" fontId="4" fillId="0" borderId="19" xfId="4" applyFont="1" applyBorder="1" applyAlignment="1">
      <alignment vertical="center"/>
    </xf>
    <xf numFmtId="10" fontId="4" fillId="7" borderId="19" xfId="6" applyNumberFormat="1" applyFont="1" applyFill="1" applyBorder="1" applyAlignment="1">
      <alignment vertical="center"/>
    </xf>
    <xf numFmtId="0" fontId="7" fillId="0" borderId="19" xfId="4" applyFont="1" applyBorder="1" applyAlignment="1">
      <alignment horizontal="center" vertical="center"/>
    </xf>
    <xf numFmtId="169" fontId="4" fillId="7" borderId="19" xfId="5" applyFont="1" applyFill="1" applyBorder="1" applyAlignment="1">
      <alignment horizontal="center" vertical="center"/>
    </xf>
    <xf numFmtId="0" fontId="4" fillId="5" borderId="28" xfId="4" applyFont="1" applyFill="1" applyBorder="1" applyAlignment="1">
      <alignment horizontal="center"/>
    </xf>
    <xf numFmtId="0" fontId="4" fillId="5" borderId="0" xfId="7" applyFill="1" applyBorder="1" applyAlignment="1">
      <alignment horizontal="center" vertical="center"/>
    </xf>
    <xf numFmtId="0" fontId="4" fillId="0" borderId="0" xfId="4" applyFont="1" applyBorder="1"/>
    <xf numFmtId="0" fontId="4" fillId="0" borderId="0" xfId="4" applyFont="1" applyBorder="1" applyAlignment="1">
      <alignment horizontal="right" vertical="center"/>
    </xf>
    <xf numFmtId="0" fontId="7" fillId="0" borderId="0" xfId="4" applyFont="1" applyBorder="1" applyAlignment="1">
      <alignment horizontal="center" vertical="center"/>
    </xf>
    <xf numFmtId="0" fontId="4" fillId="0" borderId="28" xfId="4" applyFont="1" applyBorder="1"/>
    <xf numFmtId="10" fontId="4" fillId="8" borderId="19" xfId="6" applyNumberFormat="1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wrapText="1"/>
    </xf>
    <xf numFmtId="0" fontId="2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left" vertical="top" wrapText="1"/>
    </xf>
    <xf numFmtId="0" fontId="30" fillId="3" borderId="7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left" vertical="top" wrapText="1"/>
    </xf>
    <xf numFmtId="0" fontId="30" fillId="3" borderId="7" xfId="0" applyFont="1" applyFill="1" applyBorder="1" applyAlignment="1">
      <alignment wrapText="1"/>
    </xf>
    <xf numFmtId="0" fontId="30" fillId="0" borderId="9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top" wrapText="1"/>
    </xf>
    <xf numFmtId="0" fontId="30" fillId="3" borderId="7" xfId="0" applyFont="1" applyFill="1" applyBorder="1" applyAlignment="1">
      <alignment horizontal="center" wrapText="1"/>
    </xf>
    <xf numFmtId="0" fontId="29" fillId="3" borderId="9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10" fillId="0" borderId="12" xfId="0" applyFont="1" applyFill="1" applyBorder="1" applyAlignment="1">
      <alignment horizontal="left" vertical="top" wrapText="1"/>
    </xf>
    <xf numFmtId="166" fontId="3" fillId="0" borderId="12" xfId="0" applyNumberFormat="1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4" fillId="0" borderId="27" xfId="4" applyFont="1" applyBorder="1" applyAlignment="1">
      <alignment horizontal="center" vertical="center"/>
    </xf>
    <xf numFmtId="0" fontId="33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vertical="center" wrapText="1"/>
    </xf>
    <xf numFmtId="4" fontId="33" fillId="0" borderId="0" xfId="0" applyNumberFormat="1" applyFont="1" applyFill="1" applyAlignment="1">
      <alignment horizontal="right"/>
    </xf>
    <xf numFmtId="0" fontId="33" fillId="0" borderId="0" xfId="0" applyFont="1" applyFill="1" applyAlignment="1">
      <alignment horizontal="center" vertical="center"/>
    </xf>
    <xf numFmtId="165" fontId="13" fillId="0" borderId="7" xfId="0" applyNumberFormat="1" applyFont="1" applyFill="1" applyBorder="1" applyAlignment="1">
      <alignment horizontal="left" vertical="center" wrapText="1"/>
    </xf>
    <xf numFmtId="164" fontId="13" fillId="3" borderId="8" xfId="0" quotePrefix="1" applyNumberFormat="1" applyFont="1" applyFill="1" applyBorder="1" applyAlignment="1">
      <alignment horizontal="right" vertical="center" wrapText="1"/>
    </xf>
    <xf numFmtId="164" fontId="13" fillId="3" borderId="7" xfId="0" quotePrefix="1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3" fontId="10" fillId="0" borderId="0" xfId="0" applyNumberFormat="1" applyFont="1" applyFill="1" applyBorder="1" applyAlignment="1">
      <alignment horizontal="left" vertical="center"/>
    </xf>
    <xf numFmtId="43" fontId="3" fillId="0" borderId="7" xfId="1" applyFont="1" applyFill="1" applyBorder="1" applyAlignment="1">
      <alignment horizontal="right" vertical="center" wrapText="1"/>
    </xf>
    <xf numFmtId="43" fontId="13" fillId="3" borderId="30" xfId="1" applyFont="1" applyFill="1" applyBorder="1" applyAlignment="1">
      <alignment horizontal="right" vertical="center" wrapText="1"/>
    </xf>
    <xf numFmtId="43" fontId="15" fillId="0" borderId="0" xfId="0" applyNumberFormat="1" applyFont="1" applyFill="1" applyBorder="1" applyAlignment="1">
      <alignment horizontal="left" vertical="top"/>
    </xf>
    <xf numFmtId="10" fontId="3" fillId="0" borderId="7" xfId="3" applyNumberFormat="1" applyFont="1" applyFill="1" applyBorder="1" applyAlignment="1">
      <alignment horizontal="right" vertical="center" wrapText="1"/>
    </xf>
    <xf numFmtId="170" fontId="13" fillId="3" borderId="30" xfId="3" applyNumberFormat="1" applyFont="1" applyFill="1" applyBorder="1" applyAlignment="1">
      <alignment horizontal="right" vertical="center" wrapText="1"/>
    </xf>
    <xf numFmtId="170" fontId="3" fillId="0" borderId="7" xfId="3" applyNumberFormat="1" applyFont="1" applyFill="1" applyBorder="1" applyAlignment="1">
      <alignment horizontal="righ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43" fontId="3" fillId="0" borderId="13" xfId="1" applyFont="1" applyFill="1" applyBorder="1" applyAlignment="1">
      <alignment horizontal="right" vertical="center" wrapText="1"/>
    </xf>
    <xf numFmtId="10" fontId="3" fillId="0" borderId="13" xfId="1" applyNumberFormat="1" applyFont="1" applyFill="1" applyBorder="1" applyAlignment="1">
      <alignment horizontal="right" vertical="center" wrapText="1"/>
    </xf>
    <xf numFmtId="0" fontId="0" fillId="0" borderId="14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170" fontId="3" fillId="0" borderId="6" xfId="3" applyNumberFormat="1" applyFont="1" applyFill="1" applyBorder="1" applyAlignment="1">
      <alignment horizontal="right" vertical="center" wrapText="1"/>
    </xf>
    <xf numFmtId="10" fontId="3" fillId="0" borderId="6" xfId="3" applyNumberFormat="1" applyFont="1" applyFill="1" applyBorder="1" applyAlignment="1">
      <alignment horizontal="right" vertical="center" wrapText="1"/>
    </xf>
    <xf numFmtId="43" fontId="3" fillId="0" borderId="6" xfId="1" applyFont="1" applyFill="1" applyBorder="1" applyAlignment="1">
      <alignment horizontal="left" vertical="center" wrapText="1"/>
    </xf>
    <xf numFmtId="43" fontId="3" fillId="0" borderId="13" xfId="1" applyFont="1" applyFill="1" applyBorder="1" applyAlignment="1">
      <alignment horizontal="left" vertical="center" wrapText="1"/>
    </xf>
    <xf numFmtId="166" fontId="13" fillId="3" borderId="12" xfId="0" applyNumberFormat="1" applyFont="1" applyFill="1" applyBorder="1" applyAlignment="1">
      <alignment horizontal="center" vertical="center" wrapText="1"/>
    </xf>
    <xf numFmtId="43" fontId="33" fillId="0" borderId="0" xfId="1" applyFont="1" applyFill="1"/>
    <xf numFmtId="43" fontId="33" fillId="0" borderId="0" xfId="0" applyNumberFormat="1" applyFont="1" applyFill="1"/>
    <xf numFmtId="9" fontId="14" fillId="3" borderId="4" xfId="3" applyFont="1" applyFill="1" applyBorder="1" applyAlignment="1">
      <alignment horizontal="center" vertical="center" wrapText="1"/>
    </xf>
    <xf numFmtId="10" fontId="10" fillId="0" borderId="0" xfId="0" applyNumberFormat="1" applyFont="1" applyFill="1" applyBorder="1" applyAlignment="1">
      <alignment horizontal="left" vertical="center"/>
    </xf>
    <xf numFmtId="43" fontId="3" fillId="0" borderId="12" xfId="1" applyFont="1" applyFill="1" applyBorder="1" applyAlignment="1">
      <alignment horizontal="center" vertical="center" wrapText="1"/>
    </xf>
    <xf numFmtId="43" fontId="3" fillId="0" borderId="6" xfId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4" fillId="0" borderId="0" xfId="4" applyNumberFormat="1" applyFont="1"/>
    <xf numFmtId="10" fontId="4" fillId="0" borderId="0" xfId="4" applyNumberFormat="1" applyFont="1" applyAlignment="1">
      <alignment vertical="center"/>
    </xf>
    <xf numFmtId="0" fontId="6" fillId="0" borderId="7" xfId="0" quotePrefix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left" vertical="center" wrapText="1"/>
    </xf>
    <xf numFmtId="0" fontId="0" fillId="9" borderId="15" xfId="0" applyFill="1" applyBorder="1" applyAlignment="1">
      <alignment vertical="center" wrapText="1"/>
    </xf>
    <xf numFmtId="0" fontId="0" fillId="9" borderId="12" xfId="0" applyFill="1" applyBorder="1" applyAlignment="1">
      <alignment vertical="center" wrapText="1"/>
    </xf>
    <xf numFmtId="166" fontId="3" fillId="9" borderId="7" xfId="0" applyNumberFormat="1" applyFont="1" applyFill="1" applyBorder="1" applyAlignment="1">
      <alignment horizontal="center" vertical="center" wrapText="1"/>
    </xf>
    <xf numFmtId="43" fontId="3" fillId="9" borderId="12" xfId="1" applyFont="1" applyFill="1" applyBorder="1" applyAlignment="1">
      <alignment horizontal="right" vertical="center" wrapText="1"/>
    </xf>
    <xf numFmtId="10" fontId="3" fillId="9" borderId="12" xfId="1" applyNumberFormat="1" applyFont="1" applyFill="1" applyBorder="1" applyAlignment="1">
      <alignment horizontal="right" vertical="center" wrapText="1"/>
    </xf>
    <xf numFmtId="43" fontId="10" fillId="0" borderId="0" xfId="1" applyFont="1" applyFill="1" applyBorder="1" applyAlignment="1">
      <alignment horizontal="left" vertical="center"/>
    </xf>
    <xf numFmtId="165" fontId="3" fillId="9" borderId="7" xfId="0" applyNumberFormat="1" applyFont="1" applyFill="1" applyBorder="1" applyAlignment="1">
      <alignment horizontal="left" vertical="center" wrapText="1"/>
    </xf>
    <xf numFmtId="171" fontId="10" fillId="0" borderId="0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left" vertical="center"/>
    </xf>
    <xf numFmtId="43" fontId="3" fillId="9" borderId="7" xfId="1" applyFont="1" applyFill="1" applyBorder="1" applyAlignment="1">
      <alignment horizontal="right" vertical="center" wrapText="1"/>
    </xf>
    <xf numFmtId="0" fontId="5" fillId="5" borderId="0" xfId="4" applyFont="1" applyFill="1" applyBorder="1" applyAlignment="1">
      <alignment horizontal="center"/>
    </xf>
    <xf numFmtId="0" fontId="4" fillId="0" borderId="19" xfId="4" applyFont="1" applyBorder="1" applyAlignment="1">
      <alignment horizontal="center" vertical="center"/>
    </xf>
    <xf numFmtId="0" fontId="4" fillId="0" borderId="19" xfId="4" applyFont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8" fontId="31" fillId="0" borderId="15" xfId="0" applyNumberFormat="1" applyFont="1" applyFill="1" applyBorder="1" applyAlignment="1">
      <alignment horizontal="center" vertical="center" wrapText="1"/>
    </xf>
    <xf numFmtId="168" fontId="31" fillId="0" borderId="12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top"/>
    </xf>
    <xf numFmtId="0" fontId="0" fillId="0" borderId="31" xfId="0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left" vertical="center"/>
    </xf>
    <xf numFmtId="0" fontId="4" fillId="0" borderId="24" xfId="4" applyFont="1" applyBorder="1" applyAlignment="1">
      <alignment horizontal="left" vertical="center"/>
    </xf>
    <xf numFmtId="0" fontId="28" fillId="5" borderId="0" xfId="4" applyFont="1" applyFill="1" applyBorder="1" applyAlignment="1">
      <alignment horizontal="center" vertical="center"/>
    </xf>
    <xf numFmtId="0" fontId="5" fillId="5" borderId="0" xfId="4" applyFont="1" applyFill="1" applyBorder="1" applyAlignment="1">
      <alignment horizontal="center"/>
    </xf>
    <xf numFmtId="0" fontId="28" fillId="5" borderId="0" xfId="4" applyFont="1" applyFill="1" applyBorder="1" applyAlignment="1">
      <alignment horizontal="center"/>
    </xf>
    <xf numFmtId="0" fontId="4" fillId="5" borderId="28" xfId="4" applyFont="1" applyFill="1" applyBorder="1" applyAlignment="1">
      <alignment horizontal="right"/>
    </xf>
    <xf numFmtId="0" fontId="16" fillId="6" borderId="16" xfId="4" applyFont="1" applyFill="1" applyBorder="1" applyAlignment="1">
      <alignment horizontal="center" vertical="center"/>
    </xf>
    <xf numFmtId="0" fontId="16" fillId="6" borderId="17" xfId="4" applyFont="1" applyFill="1" applyBorder="1" applyAlignment="1">
      <alignment horizontal="center" vertical="center"/>
    </xf>
    <xf numFmtId="0" fontId="16" fillId="6" borderId="18" xfId="4" applyFont="1" applyFill="1" applyBorder="1" applyAlignment="1">
      <alignment horizontal="center" vertical="center"/>
    </xf>
    <xf numFmtId="0" fontId="4" fillId="0" borderId="19" xfId="4" applyFont="1" applyBorder="1" applyAlignment="1">
      <alignment horizontal="center" vertical="center"/>
    </xf>
    <xf numFmtId="0" fontId="4" fillId="0" borderId="19" xfId="4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left" vertical="center"/>
    </xf>
    <xf numFmtId="0" fontId="7" fillId="5" borderId="26" xfId="7" applyFont="1" applyFill="1" applyBorder="1" applyAlignment="1">
      <alignment horizontal="center" vertical="center"/>
    </xf>
    <xf numFmtId="0" fontId="7" fillId="5" borderId="0" xfId="7" applyFont="1" applyFill="1" applyBorder="1" applyAlignment="1">
      <alignment horizontal="center" vertical="center"/>
    </xf>
    <xf numFmtId="0" fontId="4" fillId="0" borderId="28" xfId="4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0" borderId="19" xfId="4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left" wrapText="1"/>
    </xf>
    <xf numFmtId="0" fontId="4" fillId="5" borderId="22" xfId="4" applyFont="1" applyFill="1" applyBorder="1" applyAlignment="1">
      <alignment horizontal="center"/>
    </xf>
    <xf numFmtId="0" fontId="4" fillId="5" borderId="0" xfId="4" applyFont="1" applyFill="1" applyBorder="1" applyAlignment="1">
      <alignment horizontal="center"/>
    </xf>
    <xf numFmtId="0" fontId="4" fillId="5" borderId="23" xfId="4" applyFont="1" applyFill="1" applyBorder="1" applyAlignment="1">
      <alignment horizontal="center"/>
    </xf>
    <xf numFmtId="0" fontId="4" fillId="0" borderId="25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left" vertical="center" wrapText="1" indent="2"/>
    </xf>
    <xf numFmtId="0" fontId="25" fillId="3" borderId="5" xfId="0" applyFont="1" applyFill="1" applyBorder="1" applyAlignment="1">
      <alignment horizontal="left" vertical="center" wrapText="1" indent="2"/>
    </xf>
    <xf numFmtId="0" fontId="25" fillId="3" borderId="4" xfId="0" applyFont="1" applyFill="1" applyBorder="1" applyAlignment="1">
      <alignment horizontal="left" vertical="center" wrapText="1" indent="2"/>
    </xf>
  </cellXfs>
  <cellStyles count="8">
    <cellStyle name="Moeda_pLANILHA DE BDI_MODELO v2_EXCEL" xfId="5"/>
    <cellStyle name="Normal" xfId="0" builtinId="0"/>
    <cellStyle name="Normal 75" xfId="2"/>
    <cellStyle name="Normal_pLANILHA DE BDI_MODELO v2_EXCEL" xfId="4"/>
    <cellStyle name="Normal_Planilha RETROFIT PALÁCIO - VRF  DEZEMBRO  2013 CRONOGRAMA 15 MESES _ R02 - 2" xfId="7"/>
    <cellStyle name="Porcentagem" xfId="3" builtinId="5"/>
    <cellStyle name="Porcentagem_pLANILHA DE BDI_MODELO v2_EXCEL" xfId="6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79374</xdr:colOff>
      <xdr:row>0</xdr:row>
      <xdr:rowOff>128984</xdr:rowOff>
    </xdr:from>
    <xdr:to>
      <xdr:col>2</xdr:col>
      <xdr:colOff>604572</xdr:colOff>
      <xdr:row>8</xdr:row>
      <xdr:rowOff>121453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9394" y="29924"/>
          <a:ext cx="959538" cy="967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654844</xdr:colOff>
      <xdr:row>1</xdr:row>
      <xdr:rowOff>59530</xdr:rowOff>
    </xdr:from>
    <xdr:to>
      <xdr:col>4</xdr:col>
      <xdr:colOff>1934766</xdr:colOff>
      <xdr:row>6</xdr:row>
      <xdr:rowOff>9920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49204" y="90010"/>
          <a:ext cx="2857262" cy="7276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ESTADO DE MINAS GERAIS</a:t>
          </a:r>
        </a:p>
        <a:p>
          <a:pPr algn="l" rtl="0">
            <a:defRPr sz="1000"/>
          </a:pPr>
          <a:r>
            <a:rPr lang="pt-BR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Governo</a:t>
          </a:r>
        </a:p>
        <a:p>
          <a:pPr algn="l" rtl="0">
            <a:defRPr sz="1000"/>
          </a:pPr>
          <a:r>
            <a:rPr lang="pt-BR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Superintendência de Projetos da SUBSEAM</a:t>
          </a:r>
        </a:p>
        <a:p>
          <a:pPr algn="l" rtl="0">
            <a:defRPr sz="1000"/>
          </a:pPr>
          <a:r>
            <a:rPr lang="pt-BR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Técnica de Projetos</a:t>
          </a:r>
        </a:p>
      </xdr:txBody>
    </xdr:sp>
    <xdr:clientData/>
  </xdr:twoCellAnchor>
  <xdr:twoCellAnchor editAs="oneCell">
    <xdr:from>
      <xdr:col>4</xdr:col>
      <xdr:colOff>3055938</xdr:colOff>
      <xdr:row>0</xdr:row>
      <xdr:rowOff>11829</xdr:rowOff>
    </xdr:from>
    <xdr:to>
      <xdr:col>8</xdr:col>
      <xdr:colOff>549389</xdr:colOff>
      <xdr:row>8</xdr:row>
      <xdr:rowOff>69375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227638" y="11829"/>
          <a:ext cx="1859711" cy="933846"/>
        </a:xfrm>
        <a:prstGeom prst="rect">
          <a:avLst/>
        </a:prstGeom>
      </xdr:spPr>
    </xdr:pic>
    <xdr:clientData/>
  </xdr:twoCellAnchor>
  <xdr:twoCellAnchor editAs="oneCell">
    <xdr:from>
      <xdr:col>12</xdr:col>
      <xdr:colOff>269876</xdr:colOff>
      <xdr:row>0</xdr:row>
      <xdr:rowOff>950</xdr:rowOff>
    </xdr:from>
    <xdr:to>
      <xdr:col>13</xdr:col>
      <xdr:colOff>783534</xdr:colOff>
      <xdr:row>8</xdr:row>
      <xdr:rowOff>88681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51976" y="950"/>
          <a:ext cx="1382338" cy="964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17025</xdr:colOff>
      <xdr:row>0</xdr:row>
      <xdr:rowOff>185907</xdr:rowOff>
    </xdr:from>
    <xdr:to>
      <xdr:col>1</xdr:col>
      <xdr:colOff>600957</xdr:colOff>
      <xdr:row>2</xdr:row>
      <xdr:rowOff>226979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7025" y="185907"/>
          <a:ext cx="1098282" cy="612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76199</xdr:colOff>
      <xdr:row>25</xdr:row>
      <xdr:rowOff>57150</xdr:rowOff>
    </xdr:from>
    <xdr:to>
      <xdr:col>8</xdr:col>
      <xdr:colOff>1133474</xdr:colOff>
      <xdr:row>30</xdr:row>
      <xdr:rowOff>86018</xdr:rowOff>
    </xdr:to>
    <xdr:pic>
      <xdr:nvPicPr>
        <xdr:cNvPr id="4" name="Imagem 3" descr="bdi setop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199" y="6315075"/>
          <a:ext cx="3952875" cy="8384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Urbanismo/Urbanismo/OBRAS/CANALIZA&#199;&#195;O%20DO%20C&#211;RREGO%20RANGEL%202021/PROJETOS%20CANALIZA&#199;&#195;O%20DO%20C&#211;RREGO%20RANGEL%202020%20EXECUTIVO/G_02_DEMOLI&#199;OES%20E%20REMO&#199;O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Urbanismo/Urbanismo/OBRAS/CANALIZA&#199;&#195;O%20DO%20C&#211;RREGO%20RANGEL%202021/PROJETOS%20CANALIZA&#199;&#195;O%20DO%20C&#211;RREGO%20RANGEL%202020%20EXECUTIVO/G_04_GALERIA%20CELULAR%20E_OU%20CONTEN&#199;O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LES%20-%20PARTICULAR/KALU%20ENGENHARIA/SERVI&#199;OS%20-%20KALU/Cont-008-2018%20(PMP)_PATROCINIO/REMODELAGEM/VOLUME%203/PDF/PGS-_PAV_COT_06_TRAN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Urbanismo/Urbanismo/OBRAS/CANALIZA&#199;&#195;O%20DO%20C&#211;RREGO%20RANGEL%202021/PROJETOS%20CANALIZA&#199;&#195;O%20DO%20C&#211;RREGO%20RANGEL%202020%20EXECUTIVO/G_07_SINALIZA&#199;&#195;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_Urbanismo/Urbanismo/OBRAS/CANALIZA&#199;&#195;O%20DO%20C&#211;RREGO%20RANGEL%202021/PROJETOS%20CANALIZA&#199;&#195;O%20DO%20C&#211;RREGO%20RANGEL%202020%20EXECUTIVO/G_08_URBANIZA&#199;AO%20E%20OBRAS%20COMPLEMENTAR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C-CLI-001792L\Users\Public\Downloads\DADOS%20SERVIDOR\01-Nova%20Rede\08%20-%20TEMPORARIOS\Washington\1_PROJETO%20BICANO\Volume%203\Memorial\PlanilhadeServicosSinteticaComDesoneraca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M-PIS-055"/>
      <sheetName val="DEM-PIS-070"/>
      <sheetName val="02.12.01"/>
      <sheetName val="DEM-CON-020"/>
      <sheetName val="TRA-CAR-010"/>
      <sheetName val="TRA-CAM-020"/>
      <sheetName val="02.31.02"/>
    </sheetNames>
    <sheetDataSet>
      <sheetData sheetId="0">
        <row r="57">
          <cell r="J57">
            <v>29.4</v>
          </cell>
        </row>
      </sheetData>
      <sheetData sheetId="1">
        <row r="58">
          <cell r="J58">
            <v>147.83999999999997</v>
          </cell>
        </row>
      </sheetData>
      <sheetData sheetId="2">
        <row r="58">
          <cell r="J58">
            <v>308</v>
          </cell>
        </row>
      </sheetData>
      <sheetData sheetId="3">
        <row r="57">
          <cell r="K57">
            <v>39.6</v>
          </cell>
        </row>
      </sheetData>
      <sheetData sheetId="4">
        <row r="57">
          <cell r="K57">
            <v>39.6</v>
          </cell>
        </row>
      </sheetData>
      <sheetData sheetId="5">
        <row r="57">
          <cell r="M57">
            <v>439.34</v>
          </cell>
        </row>
      </sheetData>
      <sheetData sheetId="6">
        <row r="58">
          <cell r="M58">
            <v>120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NR-PED-010"/>
      <sheetName val="TRA-CAM-020"/>
      <sheetName val="DRE-TUB-100"/>
      <sheetName val="RO-40485"/>
      <sheetName val="RO-40496"/>
      <sheetName val="DRE-CON-005"/>
      <sheetName val="OBR-PON-010"/>
      <sheetName val="ARM-AÇO-020"/>
      <sheetName val="JUN-DIL-005"/>
      <sheetName val="EST-CON-085"/>
      <sheetName val="DRE-DRE-005"/>
      <sheetName val="RO-40978"/>
      <sheetName val="RO-41592"/>
      <sheetName val="RO-40984"/>
      <sheetName val="OBR-VIA-100"/>
      <sheetName val="OBR-VIA-105"/>
      <sheetName val="IMP-CAM-005"/>
    </sheetNames>
    <sheetDataSet>
      <sheetData sheetId="0">
        <row r="55">
          <cell r="K55">
            <v>3356.08</v>
          </cell>
        </row>
      </sheetData>
      <sheetData sheetId="1">
        <row r="58">
          <cell r="M58">
            <v>37723.79</v>
          </cell>
        </row>
      </sheetData>
      <sheetData sheetId="2">
        <row r="57">
          <cell r="K57">
            <v>126</v>
          </cell>
        </row>
      </sheetData>
      <sheetData sheetId="3">
        <row r="57">
          <cell r="K57">
            <v>63</v>
          </cell>
        </row>
      </sheetData>
      <sheetData sheetId="4">
        <row r="57">
          <cell r="K57">
            <v>2</v>
          </cell>
        </row>
      </sheetData>
      <sheetData sheetId="5">
        <row r="57">
          <cell r="K57">
            <v>42.33</v>
          </cell>
        </row>
      </sheetData>
      <sheetData sheetId="6">
        <row r="57">
          <cell r="K57">
            <v>2635.92</v>
          </cell>
        </row>
      </sheetData>
      <sheetData sheetId="7">
        <row r="57">
          <cell r="K57">
            <v>20480</v>
          </cell>
        </row>
      </sheetData>
      <sheetData sheetId="8">
        <row r="57">
          <cell r="K57">
            <v>85.6</v>
          </cell>
        </row>
      </sheetData>
      <sheetData sheetId="9">
        <row r="57">
          <cell r="K57">
            <v>574.55999999999995</v>
          </cell>
        </row>
      </sheetData>
      <sheetData sheetId="10">
        <row r="57">
          <cell r="K57">
            <v>126</v>
          </cell>
        </row>
      </sheetData>
      <sheetData sheetId="11">
        <row r="57">
          <cell r="K57">
            <v>15703.560000000001</v>
          </cell>
        </row>
      </sheetData>
      <sheetData sheetId="12">
        <row r="57">
          <cell r="K57">
            <v>2848</v>
          </cell>
        </row>
      </sheetData>
      <sheetData sheetId="13">
        <row r="57">
          <cell r="K57">
            <v>498</v>
          </cell>
        </row>
      </sheetData>
      <sheetData sheetId="14">
        <row r="57">
          <cell r="K57">
            <v>1383.54</v>
          </cell>
        </row>
      </sheetData>
      <sheetData sheetId="15">
        <row r="57">
          <cell r="K57">
            <v>15296.665000000001</v>
          </cell>
        </row>
      </sheetData>
      <sheetData sheetId="16">
        <row r="57">
          <cell r="K57">
            <v>16955.029799999997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BR-VIA-125"/>
      <sheetName val="RO-44461"/>
      <sheetName val="OBR-VIA-320"/>
      <sheetName val="Sub-Base (Reciclad)"/>
      <sheetName val="RO-44461."/>
      <sheetName val="OBR-VIA-320Base"/>
      <sheetName val="OBR-VIA-160 "/>
      <sheetName val="OBR-VIA-165 "/>
      <sheetName val="CBUQ-Faixa &quot;B&quot;"/>
      <sheetName val="ED-7623"/>
      <sheetName val="RO-14031"/>
      <sheetName val="RO-41376-CM-30"/>
      <sheetName val="RO-41376-RR-2C"/>
      <sheetName val="Transp de Agreg(Brita)"/>
      <sheetName val="Transp de Agreg(Areia)"/>
    </sheetNames>
    <sheetDataSet>
      <sheetData sheetId="0" refreshError="1">
        <row r="55">
          <cell r="J55">
            <v>13347.39</v>
          </cell>
        </row>
      </sheetData>
      <sheetData sheetId="1" refreshError="1">
        <row r="57">
          <cell r="K57">
            <v>2624.6</v>
          </cell>
        </row>
      </sheetData>
      <sheetData sheetId="2" refreshError="1">
        <row r="58">
          <cell r="M58">
            <v>11359.9969</v>
          </cell>
        </row>
      </sheetData>
      <sheetData sheetId="3" refreshError="1"/>
      <sheetData sheetId="4" refreshError="1">
        <row r="57">
          <cell r="K57">
            <v>2261.92</v>
          </cell>
        </row>
      </sheetData>
      <sheetData sheetId="5" refreshError="1">
        <row r="58">
          <cell r="M58">
            <v>29732.100000000002</v>
          </cell>
        </row>
      </sheetData>
      <sheetData sheetId="6" refreshError="1">
        <row r="59">
          <cell r="J59">
            <v>12705.98</v>
          </cell>
        </row>
      </sheetData>
      <sheetData sheetId="7" refreshError="1">
        <row r="58">
          <cell r="K58">
            <v>16208.96</v>
          </cell>
        </row>
      </sheetData>
      <sheetData sheetId="8" refreshError="1"/>
      <sheetData sheetId="9" refreshError="1">
        <row r="58">
          <cell r="K58">
            <v>678.76</v>
          </cell>
        </row>
      </sheetData>
      <sheetData sheetId="10" refreshError="1">
        <row r="63">
          <cell r="M63">
            <v>6817.3600000000006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BR-VIA-245"/>
      <sheetName val="OBR-VIA-265"/>
      <sheetName val="RO-42977"/>
      <sheetName val="RO-42978"/>
      <sheetName val="RO-42979"/>
      <sheetName val="RO-42980"/>
      <sheetName val="RO-42981"/>
      <sheetName val="OBR-VIA-235"/>
      <sheetName val="OBR-VIA-220"/>
      <sheetName val="OBR-VIA-230 "/>
      <sheetName val="PIN-ACR-035"/>
    </sheetNames>
    <sheetDataSet>
      <sheetData sheetId="0">
        <row r="59">
          <cell r="L59">
            <v>5367.83</v>
          </cell>
        </row>
      </sheetData>
      <sheetData sheetId="1">
        <row r="58">
          <cell r="L58">
            <v>471.05</v>
          </cell>
        </row>
      </sheetData>
      <sheetData sheetId="2">
        <row r="56">
          <cell r="L56">
            <v>14.14</v>
          </cell>
        </row>
        <row r="58">
          <cell r="L58">
            <v>14.14</v>
          </cell>
        </row>
      </sheetData>
      <sheetData sheetId="3">
        <row r="56">
          <cell r="L56">
            <v>4.67</v>
          </cell>
        </row>
      </sheetData>
      <sheetData sheetId="4">
        <row r="56">
          <cell r="L56">
            <v>0.28000000000000003</v>
          </cell>
        </row>
      </sheetData>
      <sheetData sheetId="5">
        <row r="56">
          <cell r="L56">
            <v>0.72</v>
          </cell>
        </row>
      </sheetData>
      <sheetData sheetId="6">
        <row r="58">
          <cell r="L58">
            <v>4.08</v>
          </cell>
        </row>
      </sheetData>
      <sheetData sheetId="7">
        <row r="59">
          <cell r="L59">
            <v>1147</v>
          </cell>
        </row>
      </sheetData>
      <sheetData sheetId="8">
        <row r="59">
          <cell r="L59">
            <v>860</v>
          </cell>
        </row>
      </sheetData>
      <sheetData sheetId="9">
        <row r="59">
          <cell r="L59">
            <v>300</v>
          </cell>
        </row>
      </sheetData>
      <sheetData sheetId="10">
        <row r="59">
          <cell r="L59">
            <v>3150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3.38.27 (2)"/>
      <sheetName val="13.38.27"/>
      <sheetName val="URB-MFC-010"/>
      <sheetName val="DEM-MFC-005"/>
      <sheetName val="URB-PAS-005"/>
      <sheetName val="URB-PAS-015"/>
      <sheetName val="URB-RAM-005"/>
      <sheetName val="RO-41402"/>
      <sheetName val="RO-41732"/>
      <sheetName val="PAI-COV-010"/>
      <sheetName val="21.32.01"/>
      <sheetName val="21.32.02"/>
      <sheetName val="PAI-MUD-005"/>
      <sheetName val="PAI-MUD-010"/>
      <sheetName val="PAI-MUD-015"/>
      <sheetName val="PAI-MUD-025"/>
      <sheetName val="PAI-MUD-055"/>
      <sheetName val="ALAMBRADO"/>
      <sheetName val="21.34.01"/>
      <sheetName val="21.34.05"/>
    </sheetNames>
    <sheetDataSet>
      <sheetData sheetId="0"/>
      <sheetData sheetId="1"/>
      <sheetData sheetId="2">
        <row r="59">
          <cell r="L59">
            <v>2169.0700000000002</v>
          </cell>
        </row>
      </sheetData>
      <sheetData sheetId="3">
        <row r="58">
          <cell r="L58">
            <v>19.600000000000001</v>
          </cell>
        </row>
      </sheetData>
      <sheetData sheetId="4">
        <row r="56">
          <cell r="L56">
            <v>3127.55</v>
          </cell>
        </row>
      </sheetData>
      <sheetData sheetId="5">
        <row r="52">
          <cell r="M52">
            <v>0</v>
          </cell>
        </row>
      </sheetData>
      <sheetData sheetId="6">
        <row r="58">
          <cell r="L58">
            <v>12</v>
          </cell>
        </row>
      </sheetData>
      <sheetData sheetId="7">
        <row r="56">
          <cell r="L56">
            <v>9947.68</v>
          </cell>
        </row>
      </sheetData>
      <sheetData sheetId="8">
        <row r="56">
          <cell r="L56">
            <v>596860.80000000005</v>
          </cell>
        </row>
      </sheetData>
      <sheetData sheetId="9">
        <row r="57">
          <cell r="L57">
            <v>130</v>
          </cell>
        </row>
      </sheetData>
      <sheetData sheetId="10"/>
      <sheetData sheetId="11"/>
      <sheetData sheetId="12">
        <row r="57">
          <cell r="L57">
            <v>19</v>
          </cell>
        </row>
      </sheetData>
      <sheetData sheetId="13">
        <row r="57">
          <cell r="L57">
            <v>20</v>
          </cell>
        </row>
      </sheetData>
      <sheetData sheetId="14">
        <row r="57">
          <cell r="L57">
            <v>20</v>
          </cell>
        </row>
      </sheetData>
      <sheetData sheetId="15">
        <row r="57">
          <cell r="L57">
            <v>20</v>
          </cell>
        </row>
      </sheetData>
      <sheetData sheetId="16">
        <row r="57">
          <cell r="L57">
            <v>48</v>
          </cell>
        </row>
      </sheetData>
      <sheetData sheetId="17">
        <row r="57">
          <cell r="L57">
            <v>2180</v>
          </cell>
        </row>
      </sheetData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CURVA ABC"/>
      <sheetName val="INSUMOS"/>
      <sheetName val="CRONOGRAMA"/>
      <sheetName val="COMPOSIÇÕES COMPLEMENTARES "/>
      <sheetName val="COTAÇÕES"/>
      <sheetName val="DECLARAÇÃO"/>
      <sheetName val="PROJETOS RECEBIDOS"/>
      <sheetName val="ENCARGOS SOCIAIS"/>
    </sheetNames>
    <sheetDataSet>
      <sheetData sheetId="0"/>
      <sheetData sheetId="1">
        <row r="23">
          <cell r="G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3"/>
  <sheetViews>
    <sheetView view="pageBreakPreview" topLeftCell="A66" zoomScale="96" zoomScaleNormal="96" zoomScaleSheetLayoutView="96" workbookViewId="0">
      <selection activeCell="N68" sqref="N68:N69"/>
    </sheetView>
  </sheetViews>
  <sheetFormatPr defaultColWidth="8.85546875" defaultRowHeight="15"/>
  <cols>
    <col min="1" max="1" width="2.28515625" style="2" customWidth="1"/>
    <col min="2" max="2" width="6.28515625" style="2" customWidth="1"/>
    <col min="3" max="3" width="13.28515625" style="73" customWidth="1"/>
    <col min="4" max="4" width="9.7109375" style="135" customWidth="1"/>
    <col min="5" max="5" width="57.28515625" style="2" customWidth="1"/>
    <col min="6" max="6" width="1.140625" style="2" hidden="1" customWidth="1"/>
    <col min="7" max="7" width="3.28515625" style="2" hidden="1" customWidth="1"/>
    <col min="8" max="8" width="6.28515625" style="2" customWidth="1"/>
    <col min="9" max="9" width="10.42578125" style="2" customWidth="1"/>
    <col min="10" max="10" width="10.28515625" style="2" customWidth="1"/>
    <col min="11" max="11" width="10.140625" style="2" customWidth="1"/>
    <col min="12" max="12" width="7.7109375" style="2" customWidth="1"/>
    <col min="13" max="13" width="12.7109375" style="2" customWidth="1"/>
    <col min="14" max="14" width="14.140625" style="2" bestFit="1" customWidth="1"/>
    <col min="15" max="15" width="2.5703125" style="2" customWidth="1"/>
    <col min="16" max="16" width="12.28515625" style="2" bestFit="1" customWidth="1"/>
    <col min="17" max="17" width="9.7109375" style="2" bestFit="1" customWidth="1"/>
    <col min="18" max="18" width="10.42578125" style="2" bestFit="1" customWidth="1"/>
    <col min="19" max="16384" width="8.85546875" style="2"/>
  </cols>
  <sheetData>
    <row r="1" spans="2:14" ht="2.4500000000000002" customHeight="1"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</row>
    <row r="2" spans="2:14" ht="8.4499999999999993" customHeight="1"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</row>
    <row r="3" spans="2:14" ht="9.6" customHeight="1"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</row>
    <row r="4" spans="2:14"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</row>
    <row r="5" spans="2:14"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</row>
    <row r="6" spans="2:14"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</row>
    <row r="7" spans="2:14" ht="5.45" customHeight="1"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</row>
    <row r="8" spans="2:14" hidden="1"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</row>
    <row r="9" spans="2:14" ht="11.45" customHeight="1"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</row>
    <row r="10" spans="2:14" ht="20.45" customHeight="1">
      <c r="B10" s="231" t="s">
        <v>588</v>
      </c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3"/>
    </row>
    <row r="11" spans="2:14" ht="20.45" customHeight="1">
      <c r="B11" s="223" t="s">
        <v>598</v>
      </c>
      <c r="C11" s="223"/>
      <c r="D11" s="223"/>
      <c r="E11" s="223"/>
      <c r="F11" s="223"/>
      <c r="G11" s="223"/>
      <c r="H11" s="223"/>
      <c r="I11" s="223"/>
      <c r="J11" s="223"/>
      <c r="K11" s="223" t="s">
        <v>589</v>
      </c>
      <c r="L11" s="223"/>
      <c r="M11" s="223"/>
      <c r="N11" s="223"/>
    </row>
    <row r="12" spans="2:14" ht="20.45" customHeight="1">
      <c r="B12" s="223" t="s">
        <v>591</v>
      </c>
      <c r="C12" s="223"/>
      <c r="D12" s="223"/>
      <c r="E12" s="223"/>
      <c r="F12" s="223"/>
      <c r="G12" s="223"/>
      <c r="H12" s="223"/>
      <c r="I12" s="223"/>
      <c r="J12" s="223"/>
      <c r="K12" s="223" t="s">
        <v>590</v>
      </c>
      <c r="L12" s="223"/>
      <c r="M12" s="223"/>
      <c r="N12" s="223"/>
    </row>
    <row r="13" spans="2:14" ht="20.45" customHeight="1">
      <c r="B13" s="223" t="s">
        <v>592</v>
      </c>
      <c r="C13" s="223"/>
      <c r="D13" s="223"/>
      <c r="E13" s="223"/>
      <c r="F13" s="223"/>
      <c r="G13" s="223"/>
      <c r="H13" s="223"/>
      <c r="I13" s="223"/>
      <c r="J13" s="224" t="s">
        <v>594</v>
      </c>
      <c r="K13" s="225"/>
      <c r="L13" s="225"/>
      <c r="M13" s="225"/>
      <c r="N13" s="226"/>
    </row>
    <row r="14" spans="2:14" ht="20.45" customHeight="1">
      <c r="B14" s="223" t="s">
        <v>599</v>
      </c>
      <c r="C14" s="223"/>
      <c r="D14" s="223"/>
      <c r="E14" s="223"/>
      <c r="F14" s="223"/>
      <c r="G14" s="223"/>
      <c r="H14" s="223"/>
      <c r="I14" s="223"/>
      <c r="J14" s="227" t="s">
        <v>595</v>
      </c>
      <c r="K14" s="227"/>
      <c r="L14" s="227"/>
      <c r="M14" s="227" t="s">
        <v>596</v>
      </c>
      <c r="N14" s="227"/>
    </row>
    <row r="15" spans="2:14" ht="18" customHeight="1">
      <c r="B15" s="228" t="s">
        <v>593</v>
      </c>
      <c r="C15" s="228"/>
      <c r="D15" s="228"/>
      <c r="E15" s="228"/>
      <c r="F15" s="228"/>
      <c r="G15" s="228"/>
      <c r="H15" s="228"/>
      <c r="I15" s="228"/>
      <c r="J15" s="227"/>
      <c r="K15" s="227"/>
      <c r="L15" s="227"/>
      <c r="M15" s="227" t="s">
        <v>597</v>
      </c>
      <c r="N15" s="227"/>
    </row>
    <row r="16" spans="2:14" ht="22.15" customHeight="1">
      <c r="B16" s="211" t="s">
        <v>9</v>
      </c>
      <c r="C16" s="211" t="s">
        <v>0</v>
      </c>
      <c r="D16" s="217" t="s">
        <v>205</v>
      </c>
      <c r="E16" s="211" t="s">
        <v>10</v>
      </c>
      <c r="F16" s="219" t="s">
        <v>11</v>
      </c>
      <c r="G16" s="220"/>
      <c r="H16" s="215" t="s">
        <v>1</v>
      </c>
      <c r="I16" s="211" t="s">
        <v>2</v>
      </c>
      <c r="J16" s="212" t="s">
        <v>12</v>
      </c>
      <c r="K16" s="212"/>
      <c r="L16" s="211" t="s">
        <v>203</v>
      </c>
      <c r="M16" s="212" t="s">
        <v>15</v>
      </c>
      <c r="N16" s="212"/>
    </row>
    <row r="17" spans="2:17" ht="19.149999999999999" customHeight="1">
      <c r="B17" s="212"/>
      <c r="C17" s="212"/>
      <c r="D17" s="218"/>
      <c r="E17" s="212"/>
      <c r="F17" s="221"/>
      <c r="G17" s="222"/>
      <c r="H17" s="216"/>
      <c r="I17" s="212"/>
      <c r="J17" s="49" t="s">
        <v>14</v>
      </c>
      <c r="K17" s="49" t="s">
        <v>13</v>
      </c>
      <c r="L17" s="212"/>
      <c r="M17" s="49" t="s">
        <v>14</v>
      </c>
      <c r="N17" s="49" t="s">
        <v>13</v>
      </c>
    </row>
    <row r="18" spans="2:17" s="23" customFormat="1" ht="23.45" customHeight="1">
      <c r="B18" s="154" t="s">
        <v>431</v>
      </c>
      <c r="C18" s="189"/>
      <c r="D18" s="123"/>
      <c r="E18" s="11" t="s">
        <v>219</v>
      </c>
      <c r="F18" s="17"/>
      <c r="G18" s="18"/>
      <c r="H18" s="19"/>
      <c r="I18" s="20"/>
      <c r="J18" s="21"/>
      <c r="K18" s="21"/>
      <c r="L18" s="21"/>
      <c r="M18" s="21"/>
      <c r="N18" s="22"/>
    </row>
    <row r="19" spans="2:17" s="28" customFormat="1" ht="50.1" customHeight="1">
      <c r="B19" s="24" t="s">
        <v>30</v>
      </c>
      <c r="C19" s="184" t="s">
        <v>528</v>
      </c>
      <c r="D19" s="125" t="s">
        <v>527</v>
      </c>
      <c r="E19" s="6" t="s">
        <v>529</v>
      </c>
      <c r="F19" s="25"/>
      <c r="G19" s="26"/>
      <c r="H19" s="7" t="s">
        <v>224</v>
      </c>
      <c r="I19" s="8">
        <v>1</v>
      </c>
      <c r="J19" s="9">
        <v>7642.29</v>
      </c>
      <c r="K19" s="9" t="e">
        <f t="shared" ref="K19:K32" si="0">TRUNC(J19*(1+L19),2)</f>
        <v>#REF!</v>
      </c>
      <c r="L19" s="81" t="e">
        <f>#REF!</f>
        <v>#REF!</v>
      </c>
      <c r="M19" s="9">
        <f t="shared" ref="M19:M32" si="1">TRUNC(I19*J19,2)</f>
        <v>7642.29</v>
      </c>
      <c r="N19" s="9" t="e">
        <f t="shared" ref="N19:N32" si="2">TRUNC(I19*K19,2)</f>
        <v>#REF!</v>
      </c>
      <c r="P19" s="157" t="e">
        <f>I19*K19</f>
        <v>#REF!</v>
      </c>
      <c r="Q19" s="28" t="e">
        <f>P19=N19</f>
        <v>#REF!</v>
      </c>
    </row>
    <row r="20" spans="2:17" s="28" customFormat="1" ht="39.950000000000003" customHeight="1">
      <c r="B20" s="24" t="s">
        <v>415</v>
      </c>
      <c r="C20" s="185" t="s">
        <v>607</v>
      </c>
      <c r="D20" s="125" t="s">
        <v>527</v>
      </c>
      <c r="E20" s="6" t="s">
        <v>608</v>
      </c>
      <c r="F20" s="25"/>
      <c r="G20" s="26"/>
      <c r="H20" s="7" t="s">
        <v>600</v>
      </c>
      <c r="I20" s="8">
        <v>8</v>
      </c>
      <c r="J20" s="9">
        <v>625.89</v>
      </c>
      <c r="K20" s="9" t="e">
        <f t="shared" si="0"/>
        <v>#REF!</v>
      </c>
      <c r="L20" s="81" t="e">
        <f>#REF!</f>
        <v>#REF!</v>
      </c>
      <c r="M20" s="9">
        <f t="shared" si="1"/>
        <v>5007.12</v>
      </c>
      <c r="N20" s="9" t="e">
        <f t="shared" si="2"/>
        <v>#REF!</v>
      </c>
      <c r="P20" s="157" t="e">
        <f t="shared" ref="P20:P83" si="3">I20*K20</f>
        <v>#REF!</v>
      </c>
      <c r="Q20" s="28" t="e">
        <f t="shared" ref="Q20:Q84" si="4">P20=N20</f>
        <v>#REF!</v>
      </c>
    </row>
    <row r="21" spans="2:17" s="28" customFormat="1" ht="33" customHeight="1">
      <c r="B21" s="24" t="s">
        <v>714</v>
      </c>
      <c r="C21" s="7" t="s">
        <v>641</v>
      </c>
      <c r="D21" s="125" t="s">
        <v>527</v>
      </c>
      <c r="E21" s="6" t="s">
        <v>642</v>
      </c>
      <c r="F21" s="25"/>
      <c r="G21" s="26"/>
      <c r="H21" s="7" t="s">
        <v>237</v>
      </c>
      <c r="I21" s="8">
        <v>60</v>
      </c>
      <c r="J21" s="9">
        <v>53.1</v>
      </c>
      <c r="K21" s="9" t="e">
        <f t="shared" si="0"/>
        <v>#REF!</v>
      </c>
      <c r="L21" s="81" t="e">
        <f>#REF!</f>
        <v>#REF!</v>
      </c>
      <c r="M21" s="9">
        <f t="shared" si="1"/>
        <v>3186</v>
      </c>
      <c r="N21" s="9" t="e">
        <f t="shared" si="2"/>
        <v>#REF!</v>
      </c>
      <c r="P21" s="157" t="e">
        <f t="shared" si="3"/>
        <v>#REF!</v>
      </c>
      <c r="Q21" s="28" t="e">
        <f t="shared" si="4"/>
        <v>#REF!</v>
      </c>
    </row>
    <row r="22" spans="2:17" s="28" customFormat="1" ht="24.95" customHeight="1">
      <c r="B22" s="24" t="s">
        <v>715</v>
      </c>
      <c r="C22" s="7" t="s">
        <v>603</v>
      </c>
      <c r="D22" s="125" t="s">
        <v>527</v>
      </c>
      <c r="E22" s="6" t="s">
        <v>604</v>
      </c>
      <c r="F22" s="25"/>
      <c r="G22" s="26"/>
      <c r="H22" s="7" t="s">
        <v>600</v>
      </c>
      <c r="I22" s="8">
        <v>8</v>
      </c>
      <c r="J22" s="9">
        <v>734.8</v>
      </c>
      <c r="K22" s="9" t="e">
        <f t="shared" si="0"/>
        <v>#REF!</v>
      </c>
      <c r="L22" s="81" t="e">
        <f>#REF!</f>
        <v>#REF!</v>
      </c>
      <c r="M22" s="9">
        <f t="shared" si="1"/>
        <v>5878.4</v>
      </c>
      <c r="N22" s="9" t="e">
        <f t="shared" si="2"/>
        <v>#REF!</v>
      </c>
      <c r="P22" s="157" t="e">
        <f t="shared" si="3"/>
        <v>#REF!</v>
      </c>
      <c r="Q22" s="28" t="e">
        <f t="shared" si="4"/>
        <v>#REF!</v>
      </c>
    </row>
    <row r="23" spans="2:17" s="28" customFormat="1" ht="39.950000000000003" customHeight="1">
      <c r="B23" s="24" t="s">
        <v>716</v>
      </c>
      <c r="C23" s="7" t="s">
        <v>601</v>
      </c>
      <c r="D23" s="125" t="s">
        <v>527</v>
      </c>
      <c r="E23" s="6" t="s">
        <v>602</v>
      </c>
      <c r="F23" s="25"/>
      <c r="G23" s="26"/>
      <c r="H23" s="7" t="s">
        <v>600</v>
      </c>
      <c r="I23" s="8">
        <v>8</v>
      </c>
      <c r="J23" s="9">
        <v>875.23</v>
      </c>
      <c r="K23" s="9" t="e">
        <f t="shared" si="0"/>
        <v>#REF!</v>
      </c>
      <c r="L23" s="81" t="e">
        <f>#REF!</f>
        <v>#REF!</v>
      </c>
      <c r="M23" s="9">
        <f t="shared" si="1"/>
        <v>7001.84</v>
      </c>
      <c r="N23" s="9" t="e">
        <f t="shared" si="2"/>
        <v>#REF!</v>
      </c>
      <c r="P23" s="157" t="e">
        <f t="shared" si="3"/>
        <v>#REF!</v>
      </c>
      <c r="Q23" s="28" t="e">
        <f t="shared" si="4"/>
        <v>#REF!</v>
      </c>
    </row>
    <row r="24" spans="2:17" s="28" customFormat="1" ht="24.95" customHeight="1">
      <c r="B24" s="24" t="s">
        <v>717</v>
      </c>
      <c r="C24" s="7" t="s">
        <v>605</v>
      </c>
      <c r="D24" s="125" t="s">
        <v>527</v>
      </c>
      <c r="E24" s="6" t="s">
        <v>606</v>
      </c>
      <c r="F24" s="25"/>
      <c r="G24" s="26"/>
      <c r="H24" s="7" t="s">
        <v>600</v>
      </c>
      <c r="I24" s="8">
        <v>8</v>
      </c>
      <c r="J24" s="9">
        <v>652.79999999999995</v>
      </c>
      <c r="K24" s="9" t="e">
        <f t="shared" si="0"/>
        <v>#REF!</v>
      </c>
      <c r="L24" s="81" t="e">
        <f>#REF!</f>
        <v>#REF!</v>
      </c>
      <c r="M24" s="9">
        <f t="shared" si="1"/>
        <v>5222.3999999999996</v>
      </c>
      <c r="N24" s="9" t="e">
        <f t="shared" si="2"/>
        <v>#REF!</v>
      </c>
      <c r="P24" s="157" t="e">
        <f t="shared" si="3"/>
        <v>#REF!</v>
      </c>
      <c r="Q24" s="28" t="e">
        <f t="shared" si="4"/>
        <v>#REF!</v>
      </c>
    </row>
    <row r="25" spans="2:17" s="28" customFormat="1" ht="67.5" customHeight="1">
      <c r="B25" s="24" t="s">
        <v>718</v>
      </c>
      <c r="C25" s="7" t="s">
        <v>632</v>
      </c>
      <c r="D25" s="125" t="s">
        <v>527</v>
      </c>
      <c r="E25" s="6" t="s">
        <v>633</v>
      </c>
      <c r="F25" s="25"/>
      <c r="G25" s="26"/>
      <c r="H25" s="188" t="s">
        <v>224</v>
      </c>
      <c r="I25" s="8">
        <v>2</v>
      </c>
      <c r="J25" s="9">
        <v>2710.22</v>
      </c>
      <c r="K25" s="9" t="e">
        <f t="shared" si="0"/>
        <v>#REF!</v>
      </c>
      <c r="L25" s="81" t="e">
        <f>#REF!</f>
        <v>#REF!</v>
      </c>
      <c r="M25" s="9">
        <f t="shared" si="1"/>
        <v>5420.44</v>
      </c>
      <c r="N25" s="9" t="e">
        <f t="shared" si="2"/>
        <v>#REF!</v>
      </c>
      <c r="P25" s="157" t="e">
        <f t="shared" si="3"/>
        <v>#REF!</v>
      </c>
      <c r="Q25" s="28" t="e">
        <f t="shared" si="4"/>
        <v>#REF!</v>
      </c>
    </row>
    <row r="26" spans="2:17" s="28" customFormat="1" ht="26.25" customHeight="1">
      <c r="B26" s="24" t="s">
        <v>719</v>
      </c>
      <c r="C26" s="7" t="s">
        <v>634</v>
      </c>
      <c r="D26" s="125" t="s">
        <v>527</v>
      </c>
      <c r="E26" s="6" t="s">
        <v>635</v>
      </c>
      <c r="F26" s="25"/>
      <c r="G26" s="26"/>
      <c r="H26" s="7" t="s">
        <v>242</v>
      </c>
      <c r="I26" s="8">
        <v>220</v>
      </c>
      <c r="J26" s="9">
        <v>133.99</v>
      </c>
      <c r="K26" s="9" t="e">
        <f t="shared" si="0"/>
        <v>#REF!</v>
      </c>
      <c r="L26" s="81" t="e">
        <f>#REF!</f>
        <v>#REF!</v>
      </c>
      <c r="M26" s="9">
        <f t="shared" si="1"/>
        <v>29477.8</v>
      </c>
      <c r="N26" s="9" t="e">
        <f t="shared" si="2"/>
        <v>#REF!</v>
      </c>
      <c r="P26" s="157" t="e">
        <f t="shared" si="3"/>
        <v>#REF!</v>
      </c>
      <c r="Q26" s="28" t="e">
        <f t="shared" si="4"/>
        <v>#REF!</v>
      </c>
    </row>
    <row r="27" spans="2:17" s="28" customFormat="1" ht="24.95" customHeight="1">
      <c r="B27" s="24" t="s">
        <v>720</v>
      </c>
      <c r="C27" s="7" t="s">
        <v>530</v>
      </c>
      <c r="D27" s="125" t="s">
        <v>527</v>
      </c>
      <c r="E27" s="6" t="s">
        <v>531</v>
      </c>
      <c r="F27" s="25"/>
      <c r="G27" s="26"/>
      <c r="H27" s="7" t="s">
        <v>242</v>
      </c>
      <c r="I27" s="8">
        <v>220</v>
      </c>
      <c r="J27" s="9">
        <v>50.01</v>
      </c>
      <c r="K27" s="9" t="e">
        <f t="shared" si="0"/>
        <v>#REF!</v>
      </c>
      <c r="L27" s="81" t="e">
        <f>#REF!</f>
        <v>#REF!</v>
      </c>
      <c r="M27" s="9">
        <f t="shared" si="1"/>
        <v>11002.2</v>
      </c>
      <c r="N27" s="9" t="e">
        <f t="shared" si="2"/>
        <v>#REF!</v>
      </c>
      <c r="P27" s="157" t="e">
        <f t="shared" si="3"/>
        <v>#REF!</v>
      </c>
      <c r="Q27" s="28" t="e">
        <f t="shared" si="4"/>
        <v>#REF!</v>
      </c>
    </row>
    <row r="28" spans="2:17" s="28" customFormat="1" ht="26.25" customHeight="1">
      <c r="B28" s="24" t="s">
        <v>721</v>
      </c>
      <c r="C28" s="7" t="s">
        <v>643</v>
      </c>
      <c r="D28" s="125" t="s">
        <v>527</v>
      </c>
      <c r="E28" s="6" t="s">
        <v>644</v>
      </c>
      <c r="F28" s="25"/>
      <c r="G28" s="26"/>
      <c r="H28" s="7" t="s">
        <v>224</v>
      </c>
      <c r="I28" s="8">
        <v>1</v>
      </c>
      <c r="J28" s="9">
        <v>1896.7</v>
      </c>
      <c r="K28" s="9" t="e">
        <f t="shared" si="0"/>
        <v>#REF!</v>
      </c>
      <c r="L28" s="81" t="e">
        <f>#REF!</f>
        <v>#REF!</v>
      </c>
      <c r="M28" s="9">
        <f t="shared" si="1"/>
        <v>1896.7</v>
      </c>
      <c r="N28" s="9" t="e">
        <f t="shared" si="2"/>
        <v>#REF!</v>
      </c>
      <c r="P28" s="157" t="e">
        <f t="shared" si="3"/>
        <v>#REF!</v>
      </c>
      <c r="Q28" s="28" t="e">
        <f t="shared" si="4"/>
        <v>#REF!</v>
      </c>
    </row>
    <row r="29" spans="2:17" s="28" customFormat="1" ht="24" customHeight="1">
      <c r="B29" s="24" t="s">
        <v>722</v>
      </c>
      <c r="C29" s="7" t="s">
        <v>645</v>
      </c>
      <c r="D29" s="125" t="s">
        <v>527</v>
      </c>
      <c r="E29" s="6" t="s">
        <v>646</v>
      </c>
      <c r="F29" s="25"/>
      <c r="G29" s="26"/>
      <c r="H29" s="7" t="s">
        <v>224</v>
      </c>
      <c r="I29" s="8">
        <v>1</v>
      </c>
      <c r="J29" s="9">
        <v>184.33</v>
      </c>
      <c r="K29" s="9" t="e">
        <f t="shared" si="0"/>
        <v>#REF!</v>
      </c>
      <c r="L29" s="81" t="e">
        <f>#REF!</f>
        <v>#REF!</v>
      </c>
      <c r="M29" s="9">
        <f t="shared" si="1"/>
        <v>184.33</v>
      </c>
      <c r="N29" s="9" t="e">
        <f t="shared" si="2"/>
        <v>#REF!</v>
      </c>
      <c r="P29" s="157" t="e">
        <f t="shared" si="3"/>
        <v>#REF!</v>
      </c>
      <c r="Q29" s="28" t="e">
        <f t="shared" si="4"/>
        <v>#REF!</v>
      </c>
    </row>
    <row r="30" spans="2:17" s="28" customFormat="1" ht="24" customHeight="1">
      <c r="B30" s="24" t="s">
        <v>723</v>
      </c>
      <c r="C30" s="7" t="s">
        <v>647</v>
      </c>
      <c r="D30" s="125" t="s">
        <v>527</v>
      </c>
      <c r="E30" s="6" t="s">
        <v>648</v>
      </c>
      <c r="F30" s="25"/>
      <c r="G30" s="26"/>
      <c r="H30" s="7" t="s">
        <v>242</v>
      </c>
      <c r="I30" s="8">
        <v>120</v>
      </c>
      <c r="J30" s="9">
        <v>15.48</v>
      </c>
      <c r="K30" s="9" t="e">
        <f t="shared" si="0"/>
        <v>#REF!</v>
      </c>
      <c r="L30" s="81" t="e">
        <f>#REF!</f>
        <v>#REF!</v>
      </c>
      <c r="M30" s="9">
        <f t="shared" si="1"/>
        <v>1857.6</v>
      </c>
      <c r="N30" s="9" t="e">
        <f t="shared" si="2"/>
        <v>#REF!</v>
      </c>
      <c r="P30" s="157" t="e">
        <f t="shared" si="3"/>
        <v>#REF!</v>
      </c>
      <c r="Q30" s="28" t="e">
        <f t="shared" si="4"/>
        <v>#REF!</v>
      </c>
    </row>
    <row r="31" spans="2:17" s="28" customFormat="1" ht="24" customHeight="1">
      <c r="B31" s="24" t="s">
        <v>724</v>
      </c>
      <c r="C31" s="7" t="s">
        <v>609</v>
      </c>
      <c r="D31" s="125" t="s">
        <v>527</v>
      </c>
      <c r="E31" s="6" t="s">
        <v>649</v>
      </c>
      <c r="F31" s="25"/>
      <c r="G31" s="26"/>
      <c r="H31" s="7" t="s">
        <v>242</v>
      </c>
      <c r="I31" s="8">
        <v>300</v>
      </c>
      <c r="J31" s="9">
        <v>12.78</v>
      </c>
      <c r="K31" s="9" t="e">
        <f t="shared" si="0"/>
        <v>#REF!</v>
      </c>
      <c r="L31" s="81" t="e">
        <f>#REF!</f>
        <v>#REF!</v>
      </c>
      <c r="M31" s="9">
        <f t="shared" si="1"/>
        <v>3834</v>
      </c>
      <c r="N31" s="9" t="e">
        <f t="shared" si="2"/>
        <v>#REF!</v>
      </c>
      <c r="P31" s="157" t="e">
        <f t="shared" si="3"/>
        <v>#REF!</v>
      </c>
      <c r="Q31" s="28" t="e">
        <f t="shared" si="4"/>
        <v>#REF!</v>
      </c>
    </row>
    <row r="32" spans="2:17" s="28" customFormat="1" ht="23.25" customHeight="1">
      <c r="B32" s="24" t="s">
        <v>725</v>
      </c>
      <c r="C32" s="7" t="s">
        <v>650</v>
      </c>
      <c r="D32" s="125" t="s">
        <v>527</v>
      </c>
      <c r="E32" s="6" t="s">
        <v>651</v>
      </c>
      <c r="F32" s="25"/>
      <c r="G32" s="26"/>
      <c r="H32" s="7" t="s">
        <v>242</v>
      </c>
      <c r="I32" s="8">
        <v>300</v>
      </c>
      <c r="J32" s="9">
        <v>14.83</v>
      </c>
      <c r="K32" s="9" t="e">
        <f t="shared" si="0"/>
        <v>#REF!</v>
      </c>
      <c r="L32" s="81" t="e">
        <f>#REF!</f>
        <v>#REF!</v>
      </c>
      <c r="M32" s="9">
        <f t="shared" si="1"/>
        <v>4449</v>
      </c>
      <c r="N32" s="9" t="e">
        <f t="shared" si="2"/>
        <v>#REF!</v>
      </c>
      <c r="P32" s="157" t="e">
        <f t="shared" si="3"/>
        <v>#REF!</v>
      </c>
      <c r="Q32" s="28" t="e">
        <f t="shared" si="4"/>
        <v>#REF!</v>
      </c>
    </row>
    <row r="33" spans="2:17" s="28" customFormat="1" ht="19.899999999999999" customHeight="1">
      <c r="B33" s="29"/>
      <c r="C33" s="30"/>
      <c r="D33" s="72"/>
      <c r="E33" s="31" t="s">
        <v>16</v>
      </c>
      <c r="F33" s="32"/>
      <c r="G33" s="33"/>
      <c r="H33" s="12"/>
      <c r="I33" s="13"/>
      <c r="J33" s="14"/>
      <c r="K33" s="14"/>
      <c r="L33" s="14"/>
      <c r="M33" s="15">
        <f>SUM(M19:M32)</f>
        <v>92060.12</v>
      </c>
      <c r="N33" s="15" t="e">
        <f>SUM(N19:N32)</f>
        <v>#REF!</v>
      </c>
      <c r="P33" s="157">
        <f t="shared" si="3"/>
        <v>0</v>
      </c>
      <c r="Q33" s="28" t="e">
        <f t="shared" si="4"/>
        <v>#REF!</v>
      </c>
    </row>
    <row r="34" spans="2:17" s="3" customFormat="1" ht="12" customHeight="1">
      <c r="B34" s="74"/>
      <c r="C34" s="190"/>
      <c r="D34" s="129"/>
      <c r="E34" s="75"/>
      <c r="F34" s="76"/>
      <c r="G34" s="77"/>
      <c r="H34" s="74"/>
      <c r="I34" s="74"/>
      <c r="J34" s="74"/>
      <c r="K34" s="78"/>
      <c r="L34" s="78"/>
      <c r="M34" s="78"/>
      <c r="N34" s="79"/>
      <c r="P34" s="157">
        <f t="shared" si="3"/>
        <v>0</v>
      </c>
      <c r="Q34" s="28" t="b">
        <f t="shared" si="4"/>
        <v>1</v>
      </c>
    </row>
    <row r="35" spans="2:17" s="23" customFormat="1" ht="23.45" customHeight="1">
      <c r="B35" s="154" t="s">
        <v>432</v>
      </c>
      <c r="C35" s="143"/>
      <c r="D35" s="127"/>
      <c r="E35" s="42" t="s">
        <v>257</v>
      </c>
      <c r="F35" s="43"/>
      <c r="G35" s="44"/>
      <c r="H35" s="19"/>
      <c r="I35" s="20"/>
      <c r="J35" s="21"/>
      <c r="K35" s="21"/>
      <c r="L35" s="21"/>
      <c r="M35" s="21"/>
      <c r="N35" s="22"/>
      <c r="P35" s="157">
        <f t="shared" si="3"/>
        <v>0</v>
      </c>
      <c r="Q35" s="28" t="b">
        <f t="shared" si="4"/>
        <v>1</v>
      </c>
    </row>
    <row r="36" spans="2:17" s="28" customFormat="1" ht="24.95" customHeight="1">
      <c r="B36" s="24" t="s">
        <v>433</v>
      </c>
      <c r="C36" s="7" t="s">
        <v>532</v>
      </c>
      <c r="D36" s="125" t="s">
        <v>527</v>
      </c>
      <c r="E36" s="6" t="s">
        <v>533</v>
      </c>
      <c r="F36" s="25"/>
      <c r="G36" s="26"/>
      <c r="H36" s="7" t="s">
        <v>237</v>
      </c>
      <c r="I36" s="8">
        <f>'[1]DEM-PIS-055'!$J$57</f>
        <v>29.4</v>
      </c>
      <c r="J36" s="9">
        <v>11.96</v>
      </c>
      <c r="K36" s="9" t="e">
        <f>TRUNC(J36*(1+L36),2)</f>
        <v>#REF!</v>
      </c>
      <c r="L36" s="81" t="e">
        <f>#REF!</f>
        <v>#REF!</v>
      </c>
      <c r="M36" s="9">
        <f>TRUNC(I36*J36,2)</f>
        <v>351.62</v>
      </c>
      <c r="N36" s="9" t="e">
        <f>TRUNC(I36*K36,2)</f>
        <v>#REF!</v>
      </c>
      <c r="P36" s="157" t="e">
        <f t="shared" si="3"/>
        <v>#REF!</v>
      </c>
      <c r="Q36" s="28" t="e">
        <f t="shared" si="4"/>
        <v>#REF!</v>
      </c>
    </row>
    <row r="37" spans="2:17" s="28" customFormat="1" ht="24.95" customHeight="1">
      <c r="B37" s="24" t="s">
        <v>434</v>
      </c>
      <c r="C37" s="7" t="s">
        <v>534</v>
      </c>
      <c r="D37" s="125" t="s">
        <v>527</v>
      </c>
      <c r="E37" s="6" t="s">
        <v>535</v>
      </c>
      <c r="F37" s="25"/>
      <c r="G37" s="26"/>
      <c r="H37" s="7" t="s">
        <v>237</v>
      </c>
      <c r="I37" s="8">
        <f>'[1]DEM-PIS-070'!$J$58</f>
        <v>147.83999999999997</v>
      </c>
      <c r="J37" s="9">
        <v>7.39</v>
      </c>
      <c r="K37" s="9" t="e">
        <f>TRUNC(J37*(1+L37),2)</f>
        <v>#REF!</v>
      </c>
      <c r="L37" s="81" t="e">
        <f>#REF!</f>
        <v>#REF!</v>
      </c>
      <c r="M37" s="9">
        <f>TRUNC(I37*J37,2)</f>
        <v>1092.53</v>
      </c>
      <c r="N37" s="9" t="e">
        <f>TRUNC(I37*K37,2)</f>
        <v>#REF!</v>
      </c>
      <c r="P37" s="157" t="e">
        <f t="shared" si="3"/>
        <v>#REF!</v>
      </c>
      <c r="Q37" s="28" t="e">
        <f t="shared" si="4"/>
        <v>#REF!</v>
      </c>
    </row>
    <row r="38" spans="2:17" s="28" customFormat="1" ht="24.95" customHeight="1">
      <c r="B38" s="24" t="s">
        <v>726</v>
      </c>
      <c r="C38" s="7" t="s">
        <v>536</v>
      </c>
      <c r="D38" s="125" t="s">
        <v>527</v>
      </c>
      <c r="E38" s="6" t="s">
        <v>537</v>
      </c>
      <c r="F38" s="25"/>
      <c r="G38" s="26"/>
      <c r="H38" s="7" t="s">
        <v>266</v>
      </c>
      <c r="I38" s="8">
        <f>'[1]DEM-CON-020'!$K$57</f>
        <v>39.6</v>
      </c>
      <c r="J38" s="9">
        <v>57.95</v>
      </c>
      <c r="K38" s="9" t="e">
        <f>TRUNC(J38*(1+L38),2)</f>
        <v>#REF!</v>
      </c>
      <c r="L38" s="81" t="e">
        <f>#REF!</f>
        <v>#REF!</v>
      </c>
      <c r="M38" s="9">
        <f>TRUNC(I38*J38,2)</f>
        <v>2294.8200000000002</v>
      </c>
      <c r="N38" s="9" t="e">
        <f>TRUNC(I38*K38,2)</f>
        <v>#REF!</v>
      </c>
      <c r="P38" s="157" t="e">
        <f t="shared" si="3"/>
        <v>#REF!</v>
      </c>
      <c r="Q38" s="28" t="e">
        <f t="shared" si="4"/>
        <v>#REF!</v>
      </c>
    </row>
    <row r="39" spans="2:17" s="28" customFormat="1" ht="24.95" customHeight="1">
      <c r="B39" s="24" t="s">
        <v>727</v>
      </c>
      <c r="C39" s="7" t="s">
        <v>538</v>
      </c>
      <c r="D39" s="125" t="s">
        <v>527</v>
      </c>
      <c r="E39" s="6" t="s">
        <v>539</v>
      </c>
      <c r="F39" s="25"/>
      <c r="G39" s="26"/>
      <c r="H39" s="7" t="s">
        <v>266</v>
      </c>
      <c r="I39" s="8">
        <f>'[1]TRA-CAR-010'!$K$57</f>
        <v>39.6</v>
      </c>
      <c r="J39" s="9">
        <v>1.36</v>
      </c>
      <c r="K39" s="9" t="e">
        <f>TRUNC(J39*(1+L39),2)</f>
        <v>#REF!</v>
      </c>
      <c r="L39" s="81" t="e">
        <f>#REF!</f>
        <v>#REF!</v>
      </c>
      <c r="M39" s="9">
        <f>TRUNC(I39*J39,2)</f>
        <v>53.85</v>
      </c>
      <c r="N39" s="9" t="e">
        <f>TRUNC(I39*K39,2)</f>
        <v>#REF!</v>
      </c>
      <c r="P39" s="157" t="e">
        <f t="shared" si="3"/>
        <v>#REF!</v>
      </c>
      <c r="Q39" s="28" t="e">
        <f t="shared" si="4"/>
        <v>#REF!</v>
      </c>
    </row>
    <row r="40" spans="2:17" s="28" customFormat="1" ht="24.95" customHeight="1">
      <c r="B40" s="24" t="s">
        <v>728</v>
      </c>
      <c r="C40" s="7" t="s">
        <v>540</v>
      </c>
      <c r="D40" s="125" t="s">
        <v>527</v>
      </c>
      <c r="E40" s="6" t="s">
        <v>541</v>
      </c>
      <c r="F40" s="25"/>
      <c r="G40" s="26"/>
      <c r="H40" s="7" t="s">
        <v>271</v>
      </c>
      <c r="I40" s="8">
        <f>'[1]TRA-CAR-010'!$K$57</f>
        <v>39.6</v>
      </c>
      <c r="J40" s="9">
        <v>3.2</v>
      </c>
      <c r="K40" s="9" t="e">
        <f>TRUNC(J40*(1+L40),2)</f>
        <v>#REF!</v>
      </c>
      <c r="L40" s="81" t="e">
        <f>#REF!</f>
        <v>#REF!</v>
      </c>
      <c r="M40" s="9">
        <f>TRUNC(I40*J40,2)</f>
        <v>126.72</v>
      </c>
      <c r="N40" s="9" t="e">
        <f>TRUNC(I40*K40,2)</f>
        <v>#REF!</v>
      </c>
      <c r="P40" s="157" t="e">
        <f t="shared" si="3"/>
        <v>#REF!</v>
      </c>
      <c r="Q40" s="28" t="e">
        <f t="shared" si="4"/>
        <v>#REF!</v>
      </c>
    </row>
    <row r="41" spans="2:17" s="3" customFormat="1" ht="12" customHeight="1">
      <c r="B41" s="136"/>
      <c r="C41" s="191"/>
      <c r="D41" s="137"/>
      <c r="E41" s="138"/>
      <c r="F41" s="139"/>
      <c r="G41" s="140"/>
      <c r="H41" s="136"/>
      <c r="I41" s="136"/>
      <c r="J41" s="141"/>
      <c r="K41" s="141"/>
      <c r="L41" s="141"/>
      <c r="M41" s="141"/>
      <c r="N41" s="142"/>
      <c r="P41" s="157">
        <f t="shared" si="3"/>
        <v>0</v>
      </c>
      <c r="Q41" s="28" t="b">
        <f t="shared" si="4"/>
        <v>1</v>
      </c>
    </row>
    <row r="42" spans="2:17" s="41" customFormat="1" ht="19.899999999999999" customHeight="1">
      <c r="B42" s="34"/>
      <c r="C42" s="35"/>
      <c r="D42" s="128"/>
      <c r="E42" s="31" t="s">
        <v>292</v>
      </c>
      <c r="F42" s="36"/>
      <c r="G42" s="37"/>
      <c r="H42" s="38"/>
      <c r="I42" s="39"/>
      <c r="J42" s="40"/>
      <c r="K42" s="40"/>
      <c r="L42" s="40"/>
      <c r="M42" s="15">
        <f>SUM(M36:M40)</f>
        <v>3919.54</v>
      </c>
      <c r="N42" s="15" t="e">
        <f>SUM(N36:N40)</f>
        <v>#REF!</v>
      </c>
      <c r="P42" s="157">
        <f t="shared" si="3"/>
        <v>0</v>
      </c>
      <c r="Q42" s="28" t="e">
        <f t="shared" si="4"/>
        <v>#REF!</v>
      </c>
    </row>
    <row r="43" spans="2:17" s="3" customFormat="1" ht="12" customHeight="1">
      <c r="B43" s="136"/>
      <c r="C43" s="191"/>
      <c r="D43" s="137"/>
      <c r="E43" s="138"/>
      <c r="F43" s="139"/>
      <c r="G43" s="140"/>
      <c r="H43" s="136"/>
      <c r="I43" s="136"/>
      <c r="J43" s="141"/>
      <c r="K43" s="141"/>
      <c r="L43" s="141"/>
      <c r="M43" s="141"/>
      <c r="N43" s="142"/>
      <c r="P43" s="157">
        <f t="shared" si="3"/>
        <v>0</v>
      </c>
      <c r="Q43" s="28" t="b">
        <f t="shared" si="4"/>
        <v>1</v>
      </c>
    </row>
    <row r="44" spans="2:17" s="23" customFormat="1" ht="23.45" customHeight="1">
      <c r="B44" s="155" t="s">
        <v>491</v>
      </c>
      <c r="C44" s="192"/>
      <c r="D44" s="127"/>
      <c r="E44" s="42" t="s">
        <v>274</v>
      </c>
      <c r="F44" s="43"/>
      <c r="G44" s="44"/>
      <c r="H44" s="19"/>
      <c r="I44" s="20"/>
      <c r="J44" s="21"/>
      <c r="K44" s="21"/>
      <c r="L44" s="21"/>
      <c r="M44" s="21"/>
      <c r="N44" s="22"/>
      <c r="P44" s="157">
        <f t="shared" si="3"/>
        <v>0</v>
      </c>
      <c r="Q44" s="28" t="b">
        <f t="shared" si="4"/>
        <v>1</v>
      </c>
    </row>
    <row r="45" spans="2:17" s="28" customFormat="1" ht="18" customHeight="1">
      <c r="B45" s="153" t="s">
        <v>18</v>
      </c>
      <c r="C45" s="82"/>
      <c r="D45" s="124"/>
      <c r="E45" s="83" t="s">
        <v>275</v>
      </c>
      <c r="F45" s="25"/>
      <c r="G45" s="26"/>
      <c r="H45" s="7"/>
      <c r="I45" s="8"/>
      <c r="J45" s="9"/>
      <c r="K45" s="9"/>
      <c r="L45" s="81"/>
      <c r="M45" s="9"/>
      <c r="N45" s="9"/>
      <c r="P45" s="157">
        <f t="shared" si="3"/>
        <v>0</v>
      </c>
      <c r="Q45" s="28" t="b">
        <f t="shared" si="4"/>
        <v>1</v>
      </c>
    </row>
    <row r="46" spans="2:17" s="28" customFormat="1" ht="60" customHeight="1">
      <c r="B46" s="24" t="s">
        <v>440</v>
      </c>
      <c r="C46" s="7" t="s">
        <v>620</v>
      </c>
      <c r="D46" s="125" t="s">
        <v>527</v>
      </c>
      <c r="E46" s="6" t="s">
        <v>621</v>
      </c>
      <c r="F46" s="25"/>
      <c r="G46" s="26"/>
      <c r="H46" s="7" t="s">
        <v>237</v>
      </c>
      <c r="I46" s="8" t="e">
        <f>#REF!</f>
        <v>#REF!</v>
      </c>
      <c r="J46" s="9">
        <v>0.28999999999999998</v>
      </c>
      <c r="K46" s="9" t="e">
        <f>TRUNC(J46*(1+L46),2)</f>
        <v>#REF!</v>
      </c>
      <c r="L46" s="81" t="e">
        <f>#REF!</f>
        <v>#REF!</v>
      </c>
      <c r="M46" s="9" t="e">
        <f>TRUNC(I46*J46,2)</f>
        <v>#REF!</v>
      </c>
      <c r="N46" s="9" t="e">
        <f>TRUNC(I46*K46,2)</f>
        <v>#REF!</v>
      </c>
      <c r="P46" s="157" t="e">
        <f t="shared" si="3"/>
        <v>#REF!</v>
      </c>
      <c r="Q46" s="28" t="e">
        <f t="shared" si="4"/>
        <v>#REF!</v>
      </c>
    </row>
    <row r="47" spans="2:17" s="28" customFormat="1" ht="18" customHeight="1">
      <c r="B47" s="153" t="s">
        <v>19</v>
      </c>
      <c r="C47" s="82"/>
      <c r="D47" s="124"/>
      <c r="E47" s="83" t="s">
        <v>679</v>
      </c>
      <c r="F47" s="25"/>
      <c r="G47" s="26"/>
      <c r="H47" s="7"/>
      <c r="I47" s="8"/>
      <c r="J47" s="9"/>
      <c r="K47" s="9"/>
      <c r="L47" s="81"/>
      <c r="M47" s="9"/>
      <c r="N47" s="9"/>
      <c r="P47" s="157"/>
      <c r="Q47" s="28" t="b">
        <f t="shared" si="4"/>
        <v>1</v>
      </c>
    </row>
    <row r="48" spans="2:17" s="28" customFormat="1" ht="36" customHeight="1">
      <c r="B48" s="24" t="s">
        <v>441</v>
      </c>
      <c r="C48" s="7" t="s">
        <v>735</v>
      </c>
      <c r="D48" s="125" t="s">
        <v>527</v>
      </c>
      <c r="E48" s="6" t="s">
        <v>734</v>
      </c>
      <c r="F48" s="25"/>
      <c r="G48" s="26"/>
      <c r="H48" s="7" t="s">
        <v>266</v>
      </c>
      <c r="I48" s="8" t="e">
        <f>#REF!</f>
        <v>#REF!</v>
      </c>
      <c r="J48" s="9">
        <v>3.77</v>
      </c>
      <c r="K48" s="9" t="e">
        <f t="shared" ref="K48:K52" si="5">TRUNC(J48*(1+L48),2)</f>
        <v>#REF!</v>
      </c>
      <c r="L48" s="81" t="e">
        <f>#REF!</f>
        <v>#REF!</v>
      </c>
      <c r="M48" s="9" t="e">
        <f t="shared" ref="M48:M52" si="6">TRUNC(I48*J48,2)</f>
        <v>#REF!</v>
      </c>
      <c r="N48" s="9" t="e">
        <f t="shared" ref="N48:N52" si="7">TRUNC(I48*K48,2)</f>
        <v>#REF!</v>
      </c>
      <c r="P48" s="157" t="e">
        <f t="shared" ref="P48:P52" si="8">I48*K48</f>
        <v>#REF!</v>
      </c>
      <c r="Q48" s="28" t="e">
        <f t="shared" si="4"/>
        <v>#REF!</v>
      </c>
    </row>
    <row r="49" spans="2:19" s="28" customFormat="1" ht="36" customHeight="1">
      <c r="B49" s="24" t="s">
        <v>689</v>
      </c>
      <c r="C49" s="7" t="s">
        <v>737</v>
      </c>
      <c r="D49" s="125" t="s">
        <v>527</v>
      </c>
      <c r="E49" s="6" t="s">
        <v>736</v>
      </c>
      <c r="F49" s="25"/>
      <c r="G49" s="26"/>
      <c r="H49" s="7" t="s">
        <v>266</v>
      </c>
      <c r="I49" s="8" t="e">
        <f>#REF!</f>
        <v>#REF!</v>
      </c>
      <c r="J49" s="9">
        <v>4.54</v>
      </c>
      <c r="K49" s="9" t="e">
        <f t="shared" si="5"/>
        <v>#REF!</v>
      </c>
      <c r="L49" s="81" t="e">
        <f>#REF!</f>
        <v>#REF!</v>
      </c>
      <c r="M49" s="9" t="e">
        <f t="shared" si="6"/>
        <v>#REF!</v>
      </c>
      <c r="N49" s="9" t="e">
        <f t="shared" si="7"/>
        <v>#REF!</v>
      </c>
      <c r="P49" s="157" t="e">
        <f t="shared" si="8"/>
        <v>#REF!</v>
      </c>
      <c r="Q49" s="28" t="e">
        <f t="shared" si="4"/>
        <v>#REF!</v>
      </c>
    </row>
    <row r="50" spans="2:19" s="28" customFormat="1" ht="36" customHeight="1">
      <c r="B50" s="24" t="s">
        <v>690</v>
      </c>
      <c r="C50" s="7" t="s">
        <v>738</v>
      </c>
      <c r="D50" s="125" t="s">
        <v>527</v>
      </c>
      <c r="E50" s="6" t="s">
        <v>733</v>
      </c>
      <c r="F50" s="25"/>
      <c r="G50" s="26"/>
      <c r="H50" s="7" t="s">
        <v>266</v>
      </c>
      <c r="I50" s="8" t="e">
        <f>#REF!</f>
        <v>#REF!</v>
      </c>
      <c r="J50" s="9">
        <v>7.23</v>
      </c>
      <c r="K50" s="9" t="e">
        <f t="shared" si="5"/>
        <v>#REF!</v>
      </c>
      <c r="L50" s="81" t="e">
        <f>#REF!</f>
        <v>#REF!</v>
      </c>
      <c r="M50" s="9" t="e">
        <f t="shared" si="6"/>
        <v>#REF!</v>
      </c>
      <c r="N50" s="9" t="e">
        <f t="shared" si="7"/>
        <v>#REF!</v>
      </c>
      <c r="P50" s="157" t="e">
        <f t="shared" si="8"/>
        <v>#REF!</v>
      </c>
      <c r="Q50" s="28" t="e">
        <f t="shared" si="4"/>
        <v>#REF!</v>
      </c>
    </row>
    <row r="51" spans="2:19" s="28" customFormat="1" ht="23.25" customHeight="1">
      <c r="B51" s="24" t="s">
        <v>691</v>
      </c>
      <c r="C51" s="7" t="s">
        <v>682</v>
      </c>
      <c r="D51" s="125" t="s">
        <v>527</v>
      </c>
      <c r="E51" s="6" t="s">
        <v>683</v>
      </c>
      <c r="F51" s="25"/>
      <c r="G51" s="26"/>
      <c r="H51" s="7" t="s">
        <v>266</v>
      </c>
      <c r="I51" s="8" t="e">
        <f>#REF!</f>
        <v>#REF!</v>
      </c>
      <c r="J51" s="9">
        <v>2.12</v>
      </c>
      <c r="K51" s="9" t="e">
        <f t="shared" si="5"/>
        <v>#REF!</v>
      </c>
      <c r="L51" s="81" t="e">
        <f>#REF!</f>
        <v>#REF!</v>
      </c>
      <c r="M51" s="9" t="e">
        <f t="shared" si="6"/>
        <v>#REF!</v>
      </c>
      <c r="N51" s="9" t="e">
        <f t="shared" si="7"/>
        <v>#REF!</v>
      </c>
      <c r="P51" s="157" t="e">
        <f t="shared" si="8"/>
        <v>#REF!</v>
      </c>
      <c r="Q51" s="28" t="e">
        <f t="shared" si="4"/>
        <v>#REF!</v>
      </c>
    </row>
    <row r="52" spans="2:19" s="28" customFormat="1" ht="26.25" customHeight="1">
      <c r="B52" s="24" t="s">
        <v>692</v>
      </c>
      <c r="C52" s="7" t="s">
        <v>684</v>
      </c>
      <c r="D52" s="125" t="s">
        <v>527</v>
      </c>
      <c r="E52" s="6" t="s">
        <v>685</v>
      </c>
      <c r="F52" s="25"/>
      <c r="G52" s="26"/>
      <c r="H52" s="7" t="s">
        <v>266</v>
      </c>
      <c r="I52" s="8" t="e">
        <f>#REF!</f>
        <v>#REF!</v>
      </c>
      <c r="J52" s="9">
        <v>3.22</v>
      </c>
      <c r="K52" s="9" t="e">
        <f t="shared" si="5"/>
        <v>#REF!</v>
      </c>
      <c r="L52" s="81" t="e">
        <f>#REF!</f>
        <v>#REF!</v>
      </c>
      <c r="M52" s="9" t="e">
        <f t="shared" si="6"/>
        <v>#REF!</v>
      </c>
      <c r="N52" s="9" t="e">
        <f t="shared" si="7"/>
        <v>#REF!</v>
      </c>
      <c r="P52" s="157" t="e">
        <f t="shared" si="8"/>
        <v>#REF!</v>
      </c>
      <c r="Q52" s="28" t="e">
        <f t="shared" si="4"/>
        <v>#REF!</v>
      </c>
    </row>
    <row r="53" spans="2:19" s="28" customFormat="1" ht="18" customHeight="1">
      <c r="B53" s="153" t="s">
        <v>20</v>
      </c>
      <c r="C53" s="82"/>
      <c r="D53" s="124"/>
      <c r="E53" s="83" t="s">
        <v>686</v>
      </c>
      <c r="F53" s="25"/>
      <c r="G53" s="26"/>
      <c r="H53" s="7"/>
      <c r="I53" s="8"/>
      <c r="J53" s="9"/>
      <c r="K53" s="9"/>
      <c r="L53" s="81"/>
      <c r="M53" s="9"/>
      <c r="N53" s="9"/>
      <c r="P53" s="157"/>
      <c r="Q53" s="28" t="b">
        <f t="shared" si="4"/>
        <v>1</v>
      </c>
    </row>
    <row r="54" spans="2:19" s="28" customFormat="1" ht="36" customHeight="1">
      <c r="B54" s="24" t="s">
        <v>442</v>
      </c>
      <c r="C54" s="7" t="s">
        <v>738</v>
      </c>
      <c r="D54" s="125" t="s">
        <v>527</v>
      </c>
      <c r="E54" s="6" t="s">
        <v>733</v>
      </c>
      <c r="F54" s="25"/>
      <c r="G54" s="26"/>
      <c r="H54" s="7" t="s">
        <v>266</v>
      </c>
      <c r="I54" s="8" t="e">
        <f>#REF!</f>
        <v>#REF!</v>
      </c>
      <c r="J54" s="9">
        <v>7.23</v>
      </c>
      <c r="K54" s="9" t="e">
        <f t="shared" ref="K54:K60" si="9">TRUNC(J54*(1+L54),2)</f>
        <v>#REF!</v>
      </c>
      <c r="L54" s="81" t="e">
        <f>#REF!</f>
        <v>#REF!</v>
      </c>
      <c r="M54" s="9" t="e">
        <f t="shared" ref="M54:M60" si="10">TRUNC(I54*J54,2)</f>
        <v>#REF!</v>
      </c>
      <c r="N54" s="9" t="e">
        <f t="shared" ref="N54:N60" si="11">TRUNC(I54*K54,2)</f>
        <v>#REF!</v>
      </c>
      <c r="P54" s="157" t="e">
        <f t="shared" si="3"/>
        <v>#REF!</v>
      </c>
      <c r="Q54" s="28" t="e">
        <f t="shared" si="4"/>
        <v>#REF!</v>
      </c>
    </row>
    <row r="55" spans="2:19" s="28" customFormat="1" ht="18" customHeight="1">
      <c r="B55" s="24" t="s">
        <v>444</v>
      </c>
      <c r="C55" s="7" t="s">
        <v>687</v>
      </c>
      <c r="D55" s="125" t="s">
        <v>527</v>
      </c>
      <c r="E55" s="6" t="s">
        <v>688</v>
      </c>
      <c r="F55" s="25"/>
      <c r="G55" s="26"/>
      <c r="H55" s="7" t="s">
        <v>266</v>
      </c>
      <c r="I55" s="8" t="e">
        <f>#REF!+I57*0.7</f>
        <v>#REF!</v>
      </c>
      <c r="J55" s="9">
        <v>3.02</v>
      </c>
      <c r="K55" s="9" t="e">
        <f t="shared" si="9"/>
        <v>#REF!</v>
      </c>
      <c r="L55" s="81" t="e">
        <f>#REF!</f>
        <v>#REF!</v>
      </c>
      <c r="M55" s="9" t="e">
        <f t="shared" si="10"/>
        <v>#REF!</v>
      </c>
      <c r="N55" s="9" t="e">
        <f t="shared" si="11"/>
        <v>#REF!</v>
      </c>
      <c r="P55" s="157" t="e">
        <f t="shared" si="3"/>
        <v>#REF!</v>
      </c>
      <c r="Q55" s="28" t="e">
        <f t="shared" si="4"/>
        <v>#REF!</v>
      </c>
    </row>
    <row r="56" spans="2:19" s="28" customFormat="1" ht="24.95" customHeight="1">
      <c r="B56" s="24" t="s">
        <v>693</v>
      </c>
      <c r="C56" s="7" t="s">
        <v>622</v>
      </c>
      <c r="D56" s="125" t="s">
        <v>527</v>
      </c>
      <c r="E56" s="6" t="s">
        <v>623</v>
      </c>
      <c r="F56" s="25"/>
      <c r="G56" s="26"/>
      <c r="H56" s="7" t="s">
        <v>266</v>
      </c>
      <c r="I56" s="8" t="e">
        <f>#REF!</f>
        <v>#REF!</v>
      </c>
      <c r="J56" s="9">
        <v>45.49</v>
      </c>
      <c r="K56" s="9" t="e">
        <f t="shared" si="9"/>
        <v>#REF!</v>
      </c>
      <c r="L56" s="81" t="e">
        <f>#REF!</f>
        <v>#REF!</v>
      </c>
      <c r="M56" s="9" t="e">
        <f t="shared" si="10"/>
        <v>#REF!</v>
      </c>
      <c r="N56" s="9" t="e">
        <f t="shared" si="11"/>
        <v>#REF!</v>
      </c>
      <c r="P56" s="157" t="e">
        <f t="shared" si="3"/>
        <v>#REF!</v>
      </c>
      <c r="Q56" s="28" t="e">
        <f t="shared" si="4"/>
        <v>#REF!</v>
      </c>
      <c r="R56" s="206"/>
      <c r="S56" s="205"/>
    </row>
    <row r="57" spans="2:19" s="28" customFormat="1" ht="24.95" customHeight="1">
      <c r="B57" s="24" t="s">
        <v>694</v>
      </c>
      <c r="C57" s="7" t="s">
        <v>624</v>
      </c>
      <c r="D57" s="125" t="s">
        <v>527</v>
      </c>
      <c r="E57" s="6" t="s">
        <v>625</v>
      </c>
      <c r="F57" s="25"/>
      <c r="G57" s="26"/>
      <c r="H57" s="7" t="s">
        <v>266</v>
      </c>
      <c r="I57" s="8" t="e">
        <f>#REF!</f>
        <v>#REF!</v>
      </c>
      <c r="J57" s="9">
        <v>4.4000000000000004</v>
      </c>
      <c r="K57" s="9" t="e">
        <f t="shared" si="9"/>
        <v>#REF!</v>
      </c>
      <c r="L57" s="81" t="e">
        <f>#REF!</f>
        <v>#REF!</v>
      </c>
      <c r="M57" s="9" t="e">
        <f t="shared" si="10"/>
        <v>#REF!</v>
      </c>
      <c r="N57" s="9" t="e">
        <f t="shared" si="11"/>
        <v>#REF!</v>
      </c>
      <c r="P57" s="157" t="e">
        <f t="shared" si="3"/>
        <v>#REF!</v>
      </c>
      <c r="Q57" s="28" t="e">
        <f t="shared" si="4"/>
        <v>#REF!</v>
      </c>
    </row>
    <row r="58" spans="2:19" s="28" customFormat="1" ht="24.95" customHeight="1">
      <c r="B58" s="24" t="s">
        <v>695</v>
      </c>
      <c r="C58" s="7" t="s">
        <v>626</v>
      </c>
      <c r="D58" s="125" t="s">
        <v>527</v>
      </c>
      <c r="E58" s="6" t="s">
        <v>627</v>
      </c>
      <c r="F58" s="25"/>
      <c r="G58" s="26"/>
      <c r="H58" s="7" t="s">
        <v>266</v>
      </c>
      <c r="I58" s="8" t="e">
        <f>#REF!</f>
        <v>#REF!</v>
      </c>
      <c r="J58" s="9">
        <v>5.28</v>
      </c>
      <c r="K58" s="9" t="e">
        <f t="shared" si="9"/>
        <v>#REF!</v>
      </c>
      <c r="L58" s="81" t="e">
        <f>#REF!</f>
        <v>#REF!</v>
      </c>
      <c r="M58" s="9" t="e">
        <f t="shared" si="10"/>
        <v>#REF!</v>
      </c>
      <c r="N58" s="9" t="e">
        <f t="shared" si="11"/>
        <v>#REF!</v>
      </c>
      <c r="P58" s="157" t="e">
        <f t="shared" si="3"/>
        <v>#REF!</v>
      </c>
      <c r="Q58" s="28" t="e">
        <f t="shared" si="4"/>
        <v>#REF!</v>
      </c>
    </row>
    <row r="59" spans="2:19" s="28" customFormat="1" ht="24.95" customHeight="1">
      <c r="B59" s="24" t="s">
        <v>696</v>
      </c>
      <c r="C59" s="7" t="s">
        <v>628</v>
      </c>
      <c r="D59" s="125" t="s">
        <v>527</v>
      </c>
      <c r="E59" s="6" t="s">
        <v>629</v>
      </c>
      <c r="F59" s="25"/>
      <c r="G59" s="26"/>
      <c r="H59" s="7" t="s">
        <v>266</v>
      </c>
      <c r="I59" s="8" t="e">
        <f>#REF!</f>
        <v>#REF!</v>
      </c>
      <c r="J59" s="9">
        <v>28.57</v>
      </c>
      <c r="K59" s="9" t="e">
        <f t="shared" si="9"/>
        <v>#REF!</v>
      </c>
      <c r="L59" s="81" t="e">
        <f>#REF!</f>
        <v>#REF!</v>
      </c>
      <c r="M59" s="9" t="e">
        <f t="shared" si="10"/>
        <v>#REF!</v>
      </c>
      <c r="N59" s="9" t="e">
        <f t="shared" si="11"/>
        <v>#REF!</v>
      </c>
      <c r="P59" s="157" t="e">
        <f t="shared" si="3"/>
        <v>#REF!</v>
      </c>
      <c r="Q59" s="28" t="e">
        <f t="shared" si="4"/>
        <v>#REF!</v>
      </c>
    </row>
    <row r="60" spans="2:19" s="28" customFormat="1" ht="24.95" customHeight="1">
      <c r="B60" s="24" t="s">
        <v>697</v>
      </c>
      <c r="C60" s="7" t="s">
        <v>630</v>
      </c>
      <c r="D60" s="125" t="s">
        <v>527</v>
      </c>
      <c r="E60" s="6" t="s">
        <v>631</v>
      </c>
      <c r="F60" s="25"/>
      <c r="G60" s="26"/>
      <c r="H60" s="7" t="s">
        <v>237</v>
      </c>
      <c r="I60" s="8" t="e">
        <f>#REF!</f>
        <v>#REF!</v>
      </c>
      <c r="J60" s="9">
        <v>2.35</v>
      </c>
      <c r="K60" s="9" t="e">
        <f t="shared" si="9"/>
        <v>#REF!</v>
      </c>
      <c r="L60" s="81" t="e">
        <f>#REF!</f>
        <v>#REF!</v>
      </c>
      <c r="M60" s="9" t="e">
        <f t="shared" si="10"/>
        <v>#REF!</v>
      </c>
      <c r="N60" s="9" t="e">
        <f t="shared" si="11"/>
        <v>#REF!</v>
      </c>
      <c r="P60" s="157" t="e">
        <f t="shared" si="3"/>
        <v>#REF!</v>
      </c>
      <c r="Q60" s="28" t="e">
        <f t="shared" si="4"/>
        <v>#REF!</v>
      </c>
    </row>
    <row r="61" spans="2:19" s="3" customFormat="1" ht="12" customHeight="1">
      <c r="B61" s="136"/>
      <c r="C61" s="191"/>
      <c r="D61" s="137"/>
      <c r="E61" s="138"/>
      <c r="F61" s="139"/>
      <c r="G61" s="140"/>
      <c r="H61" s="136"/>
      <c r="I61" s="136"/>
      <c r="J61" s="141"/>
      <c r="K61" s="141"/>
      <c r="L61" s="141"/>
      <c r="M61" s="141"/>
      <c r="N61" s="142"/>
      <c r="P61" s="157">
        <f t="shared" si="3"/>
        <v>0</v>
      </c>
      <c r="Q61" s="28" t="b">
        <f t="shared" si="4"/>
        <v>1</v>
      </c>
    </row>
    <row r="62" spans="2:19" s="41" customFormat="1" ht="19.899999999999999" customHeight="1">
      <c r="B62" s="34"/>
      <c r="C62" s="35"/>
      <c r="D62" s="128"/>
      <c r="E62" s="31" t="s">
        <v>291</v>
      </c>
      <c r="F62" s="36"/>
      <c r="G62" s="37"/>
      <c r="H62" s="38"/>
      <c r="I62" s="39"/>
      <c r="J62" s="40"/>
      <c r="K62" s="40"/>
      <c r="L62" s="40"/>
      <c r="M62" s="15" t="e">
        <f>SUM(M45:M61)</f>
        <v>#REF!</v>
      </c>
      <c r="N62" s="15" t="e">
        <f>SUM(N45:N61)</f>
        <v>#REF!</v>
      </c>
      <c r="P62" s="157">
        <f t="shared" si="3"/>
        <v>0</v>
      </c>
      <c r="Q62" s="28" t="e">
        <f t="shared" si="4"/>
        <v>#REF!</v>
      </c>
    </row>
    <row r="63" spans="2:19" s="3" customFormat="1" ht="12" customHeight="1">
      <c r="B63" s="74"/>
      <c r="C63" s="190"/>
      <c r="D63" s="129"/>
      <c r="E63" s="75"/>
      <c r="F63" s="76"/>
      <c r="G63" s="77"/>
      <c r="H63" s="74"/>
      <c r="I63" s="74"/>
      <c r="J63" s="78"/>
      <c r="K63" s="78"/>
      <c r="L63" s="78"/>
      <c r="M63" s="78"/>
      <c r="N63" s="79"/>
      <c r="P63" s="157">
        <f t="shared" si="3"/>
        <v>0</v>
      </c>
      <c r="Q63" s="28" t="b">
        <f t="shared" si="4"/>
        <v>1</v>
      </c>
    </row>
    <row r="64" spans="2:19" s="23" customFormat="1" ht="23.45" customHeight="1">
      <c r="B64" s="155" t="s">
        <v>492</v>
      </c>
      <c r="C64" s="192"/>
      <c r="D64" s="130"/>
      <c r="E64" s="144" t="s">
        <v>518</v>
      </c>
      <c r="F64" s="43"/>
      <c r="G64" s="44"/>
      <c r="H64" s="19"/>
      <c r="I64" s="20"/>
      <c r="J64" s="21"/>
      <c r="K64" s="21"/>
      <c r="L64" s="21"/>
      <c r="M64" s="21"/>
      <c r="N64" s="22"/>
      <c r="P64" s="157">
        <f t="shared" si="3"/>
        <v>0</v>
      </c>
      <c r="Q64" s="28" t="b">
        <f t="shared" si="4"/>
        <v>1</v>
      </c>
    </row>
    <row r="65" spans="2:18" s="28" customFormat="1" ht="18" customHeight="1">
      <c r="B65" s="153" t="s">
        <v>451</v>
      </c>
      <c r="C65" s="82"/>
      <c r="D65" s="124"/>
      <c r="E65" s="83" t="s">
        <v>295</v>
      </c>
      <c r="F65" s="25"/>
      <c r="G65" s="26"/>
      <c r="H65" s="7"/>
      <c r="I65" s="8"/>
      <c r="J65" s="9"/>
      <c r="K65" s="9"/>
      <c r="L65" s="81"/>
      <c r="M65" s="9"/>
      <c r="N65" s="9"/>
      <c r="P65" s="157">
        <f t="shared" si="3"/>
        <v>0</v>
      </c>
      <c r="Q65" s="28" t="b">
        <f t="shared" si="4"/>
        <v>1</v>
      </c>
    </row>
    <row r="66" spans="2:18" s="28" customFormat="1" ht="24.95" customHeight="1">
      <c r="B66" s="24" t="s">
        <v>452</v>
      </c>
      <c r="C66" s="7" t="s">
        <v>542</v>
      </c>
      <c r="D66" s="125" t="s">
        <v>527</v>
      </c>
      <c r="E66" s="6" t="s">
        <v>543</v>
      </c>
      <c r="F66" s="25"/>
      <c r="G66" s="26"/>
      <c r="H66" s="7" t="s">
        <v>266</v>
      </c>
      <c r="I66" s="8">
        <f>'[2]ENR-PED-010'!$K$55</f>
        <v>3356.08</v>
      </c>
      <c r="J66" s="9">
        <v>141.29</v>
      </c>
      <c r="K66" s="9" t="e">
        <f t="shared" ref="K66:K82" si="12">TRUNC(J66*(1+L66),2)</f>
        <v>#REF!</v>
      </c>
      <c r="L66" s="81" t="e">
        <f>#REF!</f>
        <v>#REF!</v>
      </c>
      <c r="M66" s="9">
        <f t="shared" ref="M66:M82" si="13">TRUNC(I66*J66,2)</f>
        <v>474180.54</v>
      </c>
      <c r="N66" s="9" t="e">
        <f t="shared" ref="N66:N82" si="14">TRUNC(I66*K66,2)</f>
        <v>#REF!</v>
      </c>
      <c r="P66" s="157" t="e">
        <f t="shared" si="3"/>
        <v>#REF!</v>
      </c>
      <c r="Q66" s="28" t="e">
        <f t="shared" si="4"/>
        <v>#REF!</v>
      </c>
    </row>
    <row r="67" spans="2:18" s="28" customFormat="1" ht="27.75" customHeight="1">
      <c r="B67" s="24" t="s">
        <v>453</v>
      </c>
      <c r="C67" s="7" t="s">
        <v>652</v>
      </c>
      <c r="D67" s="125" t="s">
        <v>527</v>
      </c>
      <c r="E67" s="6" t="s">
        <v>653</v>
      </c>
      <c r="F67" s="25"/>
      <c r="G67" s="26"/>
      <c r="H67" s="7" t="s">
        <v>242</v>
      </c>
      <c r="I67" s="8">
        <f>'[2]DRE-TUB-100'!$K$57</f>
        <v>126</v>
      </c>
      <c r="J67" s="9">
        <v>41.21</v>
      </c>
      <c r="K67" s="9" t="e">
        <f t="shared" si="12"/>
        <v>#REF!</v>
      </c>
      <c r="L67" s="81" t="e">
        <f>#REF!</f>
        <v>#REF!</v>
      </c>
      <c r="M67" s="9">
        <f t="shared" si="13"/>
        <v>5192.46</v>
      </c>
      <c r="N67" s="9" t="e">
        <f t="shared" si="14"/>
        <v>#REF!</v>
      </c>
      <c r="P67" s="157" t="e">
        <f t="shared" si="3"/>
        <v>#REF!</v>
      </c>
      <c r="Q67" s="28" t="e">
        <f t="shared" si="4"/>
        <v>#REF!</v>
      </c>
    </row>
    <row r="68" spans="2:18" s="28" customFormat="1" ht="50.45" customHeight="1">
      <c r="B68" s="204" t="s">
        <v>454</v>
      </c>
      <c r="C68" s="7" t="s">
        <v>741</v>
      </c>
      <c r="D68" s="125" t="s">
        <v>527</v>
      </c>
      <c r="E68" s="6" t="s">
        <v>740</v>
      </c>
      <c r="F68" s="25"/>
      <c r="G68" s="26"/>
      <c r="H68" s="7" t="s">
        <v>242</v>
      </c>
      <c r="I68" s="8">
        <f>'[2]RO-40485'!$K$57</f>
        <v>63</v>
      </c>
      <c r="J68" s="9">
        <v>8878.98</v>
      </c>
      <c r="K68" s="9" t="e">
        <f t="shared" si="12"/>
        <v>#REF!</v>
      </c>
      <c r="L68" s="81" t="e">
        <f>#REF!</f>
        <v>#REF!</v>
      </c>
      <c r="M68" s="9">
        <f t="shared" si="13"/>
        <v>559375.74</v>
      </c>
      <c r="N68" s="9" t="e">
        <f t="shared" si="14"/>
        <v>#REF!</v>
      </c>
      <c r="P68" s="157"/>
    </row>
    <row r="69" spans="2:18" s="28" customFormat="1" ht="46.15" customHeight="1">
      <c r="B69" s="204" t="s">
        <v>455</v>
      </c>
      <c r="C69" s="7" t="s">
        <v>742</v>
      </c>
      <c r="D69" s="125" t="s">
        <v>527</v>
      </c>
      <c r="E69" s="6" t="s">
        <v>743</v>
      </c>
      <c r="F69" s="25"/>
      <c r="G69" s="26"/>
      <c r="H69" s="7" t="s">
        <v>224</v>
      </c>
      <c r="I69" s="8">
        <f>'[2]RO-40496'!$K$57</f>
        <v>2</v>
      </c>
      <c r="J69" s="9">
        <v>7037.53</v>
      </c>
      <c r="K69" s="9" t="e">
        <f t="shared" si="12"/>
        <v>#REF!</v>
      </c>
      <c r="L69" s="81" t="e">
        <f>#REF!</f>
        <v>#REF!</v>
      </c>
      <c r="M69" s="9">
        <f t="shared" si="13"/>
        <v>14075.06</v>
      </c>
      <c r="N69" s="9" t="e">
        <f t="shared" si="14"/>
        <v>#REF!</v>
      </c>
      <c r="P69" s="157"/>
    </row>
    <row r="70" spans="2:18" s="28" customFormat="1" ht="30.6" customHeight="1">
      <c r="B70" s="204" t="s">
        <v>454</v>
      </c>
      <c r="C70" s="195" t="s">
        <v>558</v>
      </c>
      <c r="D70" s="196" t="s">
        <v>527</v>
      </c>
      <c r="E70" s="197" t="s">
        <v>559</v>
      </c>
      <c r="F70" s="198"/>
      <c r="G70" s="199"/>
      <c r="H70" s="195" t="s">
        <v>266</v>
      </c>
      <c r="I70" s="200">
        <f>'[2]DRE-CON-005'!$K$57</f>
        <v>42.33</v>
      </c>
      <c r="J70" s="201">
        <v>312.25</v>
      </c>
      <c r="K70" s="201" t="e">
        <f t="shared" si="12"/>
        <v>#REF!</v>
      </c>
      <c r="L70" s="202" t="e">
        <f>#REF!</f>
        <v>#REF!</v>
      </c>
      <c r="M70" s="201">
        <f t="shared" si="13"/>
        <v>13217.54</v>
      </c>
      <c r="N70" s="201" t="e">
        <f t="shared" si="14"/>
        <v>#REF!</v>
      </c>
      <c r="P70" s="157" t="e">
        <f t="shared" si="3"/>
        <v>#REF!</v>
      </c>
      <c r="Q70" s="28" t="e">
        <f t="shared" si="4"/>
        <v>#REF!</v>
      </c>
    </row>
    <row r="71" spans="2:18" s="28" customFormat="1" ht="44.25" customHeight="1">
      <c r="B71" s="204" t="s">
        <v>455</v>
      </c>
      <c r="C71" s="195" t="s">
        <v>610</v>
      </c>
      <c r="D71" s="196" t="s">
        <v>527</v>
      </c>
      <c r="E71" s="197" t="s">
        <v>654</v>
      </c>
      <c r="F71" s="198"/>
      <c r="G71" s="199"/>
      <c r="H71" s="195" t="s">
        <v>237</v>
      </c>
      <c r="I71" s="200">
        <f>'[2]OBR-PON-010'!$K$57</f>
        <v>2635.92</v>
      </c>
      <c r="J71" s="207">
        <v>79.3</v>
      </c>
      <c r="K71" s="201" t="e">
        <f t="shared" si="12"/>
        <v>#REF!</v>
      </c>
      <c r="L71" s="202" t="e">
        <f>#REF!</f>
        <v>#REF!</v>
      </c>
      <c r="M71" s="201">
        <f t="shared" si="13"/>
        <v>209028.45</v>
      </c>
      <c r="N71" s="201" t="e">
        <f t="shared" si="14"/>
        <v>#REF!</v>
      </c>
      <c r="P71" s="157" t="e">
        <f t="shared" si="3"/>
        <v>#REF!</v>
      </c>
      <c r="Q71" s="28" t="e">
        <f t="shared" si="4"/>
        <v>#REF!</v>
      </c>
    </row>
    <row r="72" spans="2:18" s="28" customFormat="1" ht="24.95" customHeight="1">
      <c r="B72" s="204" t="s">
        <v>456</v>
      </c>
      <c r="C72" s="195" t="s">
        <v>544</v>
      </c>
      <c r="D72" s="196" t="s">
        <v>527</v>
      </c>
      <c r="E72" s="197" t="s">
        <v>545</v>
      </c>
      <c r="F72" s="198"/>
      <c r="G72" s="199"/>
      <c r="H72" s="195" t="s">
        <v>308</v>
      </c>
      <c r="I72" s="200">
        <f>'[2]ARM-AÇO-020'!$K$57</f>
        <v>20480</v>
      </c>
      <c r="J72" s="201">
        <v>7.33</v>
      </c>
      <c r="K72" s="201" t="e">
        <f t="shared" si="12"/>
        <v>#REF!</v>
      </c>
      <c r="L72" s="202" t="e">
        <f>#REF!</f>
        <v>#REF!</v>
      </c>
      <c r="M72" s="201">
        <f t="shared" si="13"/>
        <v>150118.39999999999</v>
      </c>
      <c r="N72" s="201" t="e">
        <f t="shared" si="14"/>
        <v>#REF!</v>
      </c>
      <c r="P72" s="157" t="e">
        <f t="shared" si="3"/>
        <v>#REF!</v>
      </c>
      <c r="Q72" s="28" t="e">
        <f t="shared" si="4"/>
        <v>#REF!</v>
      </c>
    </row>
    <row r="73" spans="2:18" s="28" customFormat="1" ht="24.95" customHeight="1">
      <c r="B73" s="24" t="s">
        <v>457</v>
      </c>
      <c r="C73" s="7" t="s">
        <v>306</v>
      </c>
      <c r="D73" s="125" t="s">
        <v>215</v>
      </c>
      <c r="E73" s="6" t="s">
        <v>307</v>
      </c>
      <c r="F73" s="25"/>
      <c r="G73" s="26"/>
      <c r="H73" s="7" t="s">
        <v>242</v>
      </c>
      <c r="I73" s="8">
        <f>'[2]JUN-DIL-005'!$K$57</f>
        <v>85.6</v>
      </c>
      <c r="J73" s="9">
        <v>107.55</v>
      </c>
      <c r="K73" s="9" t="e">
        <f t="shared" si="12"/>
        <v>#REF!</v>
      </c>
      <c r="L73" s="81" t="e">
        <f>#REF!</f>
        <v>#REF!</v>
      </c>
      <c r="M73" s="9">
        <f t="shared" si="13"/>
        <v>9206.2800000000007</v>
      </c>
      <c r="N73" s="9" t="e">
        <f t="shared" si="14"/>
        <v>#REF!</v>
      </c>
      <c r="P73" s="157" t="e">
        <f t="shared" si="3"/>
        <v>#REF!</v>
      </c>
      <c r="Q73" s="28" t="e">
        <f t="shared" si="4"/>
        <v>#REF!</v>
      </c>
    </row>
    <row r="74" spans="2:18" s="28" customFormat="1" ht="34.15" customHeight="1">
      <c r="B74" s="24" t="s">
        <v>458</v>
      </c>
      <c r="C74" s="7" t="s">
        <v>655</v>
      </c>
      <c r="D74" s="125" t="s">
        <v>527</v>
      </c>
      <c r="E74" s="6" t="s">
        <v>656</v>
      </c>
      <c r="F74" s="25"/>
      <c r="G74" s="26"/>
      <c r="H74" s="7" t="s">
        <v>266</v>
      </c>
      <c r="I74" s="8">
        <f>'[2]EST-CON-085'!$K$57</f>
        <v>574.55999999999995</v>
      </c>
      <c r="J74" s="9">
        <v>372.15</v>
      </c>
      <c r="K74" s="9" t="e">
        <f t="shared" si="12"/>
        <v>#REF!</v>
      </c>
      <c r="L74" s="81" t="e">
        <f>#REF!</f>
        <v>#REF!</v>
      </c>
      <c r="M74" s="9">
        <f t="shared" si="13"/>
        <v>213822.5</v>
      </c>
      <c r="N74" s="9" t="e">
        <f t="shared" si="14"/>
        <v>#REF!</v>
      </c>
      <c r="P74" s="157" t="e">
        <f t="shared" si="3"/>
        <v>#REF!</v>
      </c>
      <c r="Q74" s="28" t="e">
        <f t="shared" si="4"/>
        <v>#REF!</v>
      </c>
    </row>
    <row r="75" spans="2:18" s="28" customFormat="1" ht="24.95" customHeight="1">
      <c r="B75" s="24" t="s">
        <v>459</v>
      </c>
      <c r="C75" s="7" t="s">
        <v>546</v>
      </c>
      <c r="D75" s="125" t="s">
        <v>527</v>
      </c>
      <c r="E75" s="6" t="s">
        <v>547</v>
      </c>
      <c r="F75" s="25"/>
      <c r="G75" s="26"/>
      <c r="H75" s="7" t="s">
        <v>266</v>
      </c>
      <c r="I75" s="8">
        <f>'[2]DRE-DRE-005'!$K$57</f>
        <v>126</v>
      </c>
      <c r="J75" s="9">
        <v>95.21</v>
      </c>
      <c r="K75" s="9" t="e">
        <f t="shared" si="12"/>
        <v>#REF!</v>
      </c>
      <c r="L75" s="81" t="e">
        <f>#REF!</f>
        <v>#REF!</v>
      </c>
      <c r="M75" s="9">
        <f t="shared" si="13"/>
        <v>11996.46</v>
      </c>
      <c r="N75" s="9" t="e">
        <f t="shared" si="14"/>
        <v>#REF!</v>
      </c>
      <c r="P75" s="157" t="e">
        <f t="shared" si="3"/>
        <v>#REF!</v>
      </c>
      <c r="Q75" s="28" t="e">
        <f t="shared" si="4"/>
        <v>#REF!</v>
      </c>
    </row>
    <row r="76" spans="2:18" s="28" customFormat="1" ht="44.25" customHeight="1">
      <c r="B76" s="24" t="s">
        <v>460</v>
      </c>
      <c r="C76" s="7" t="s">
        <v>611</v>
      </c>
      <c r="D76" s="125" t="s">
        <v>527</v>
      </c>
      <c r="E76" s="6" t="s">
        <v>657</v>
      </c>
      <c r="F76" s="25"/>
      <c r="G76" s="26"/>
      <c r="H76" s="7" t="s">
        <v>237</v>
      </c>
      <c r="I76" s="8">
        <f>'[2]RO-40978'!$K$57</f>
        <v>15703.560000000001</v>
      </c>
      <c r="J76" s="158">
        <v>4.8499999999999996</v>
      </c>
      <c r="K76" s="9" t="e">
        <f t="shared" si="12"/>
        <v>#REF!</v>
      </c>
      <c r="L76" s="81" t="e">
        <f>#REF!</f>
        <v>#REF!</v>
      </c>
      <c r="M76" s="9">
        <f t="shared" si="13"/>
        <v>76162.259999999995</v>
      </c>
      <c r="N76" s="9" t="e">
        <f t="shared" si="14"/>
        <v>#REF!</v>
      </c>
      <c r="P76" s="157" t="e">
        <f t="shared" si="3"/>
        <v>#REF!</v>
      </c>
      <c r="Q76" s="28" t="e">
        <f t="shared" si="4"/>
        <v>#REF!</v>
      </c>
      <c r="R76" s="28">
        <f>I72/I74</f>
        <v>35.644667223614597</v>
      </c>
    </row>
    <row r="77" spans="2:18" s="28" customFormat="1" ht="24.95" customHeight="1">
      <c r="B77" s="24" t="s">
        <v>461</v>
      </c>
      <c r="C77" s="7" t="s">
        <v>503</v>
      </c>
      <c r="D77" s="125" t="s">
        <v>215</v>
      </c>
      <c r="E77" s="6" t="s">
        <v>504</v>
      </c>
      <c r="F77" s="25"/>
      <c r="G77" s="26"/>
      <c r="H77" s="7" t="s">
        <v>224</v>
      </c>
      <c r="I77" s="8">
        <f>'[2]RO-41592'!$K$57</f>
        <v>2848</v>
      </c>
      <c r="J77" s="9">
        <v>6.03</v>
      </c>
      <c r="K77" s="9" t="e">
        <f t="shared" si="12"/>
        <v>#REF!</v>
      </c>
      <c r="L77" s="81" t="e">
        <f>#REF!</f>
        <v>#REF!</v>
      </c>
      <c r="M77" s="9">
        <f t="shared" si="13"/>
        <v>17173.439999999999</v>
      </c>
      <c r="N77" s="9" t="e">
        <f t="shared" si="14"/>
        <v>#REF!</v>
      </c>
      <c r="P77" s="157" t="e">
        <f t="shared" si="3"/>
        <v>#REF!</v>
      </c>
      <c r="Q77" s="28" t="e">
        <f t="shared" si="4"/>
        <v>#REF!</v>
      </c>
    </row>
    <row r="78" spans="2:18" s="28" customFormat="1" ht="44.25" customHeight="1">
      <c r="B78" s="24" t="s">
        <v>526</v>
      </c>
      <c r="C78" s="7" t="s">
        <v>658</v>
      </c>
      <c r="D78" s="125" t="s">
        <v>527</v>
      </c>
      <c r="E78" s="6" t="s">
        <v>659</v>
      </c>
      <c r="F78" s="25"/>
      <c r="G78" s="26"/>
      <c r="H78" s="7" t="s">
        <v>224</v>
      </c>
      <c r="I78" s="8">
        <f>'[2]RO-40984'!$K$57</f>
        <v>498</v>
      </c>
      <c r="J78" s="158">
        <v>22.36</v>
      </c>
      <c r="K78" s="9" t="e">
        <f t="shared" si="12"/>
        <v>#REF!</v>
      </c>
      <c r="L78" s="81" t="e">
        <f>#REF!</f>
        <v>#REF!</v>
      </c>
      <c r="M78" s="9">
        <f t="shared" si="13"/>
        <v>11135.28</v>
      </c>
      <c r="N78" s="9" t="e">
        <f t="shared" si="14"/>
        <v>#REF!</v>
      </c>
      <c r="P78" s="157" t="e">
        <f t="shared" si="3"/>
        <v>#REF!</v>
      </c>
      <c r="Q78" s="28" t="e">
        <f t="shared" si="4"/>
        <v>#REF!</v>
      </c>
    </row>
    <row r="79" spans="2:18" s="28" customFormat="1" ht="43.5" customHeight="1">
      <c r="B79" s="24" t="s">
        <v>508</v>
      </c>
      <c r="C79" s="7" t="s">
        <v>612</v>
      </c>
      <c r="D79" s="125" t="s">
        <v>527</v>
      </c>
      <c r="E79" s="6" t="s">
        <v>660</v>
      </c>
      <c r="F79" s="25"/>
      <c r="G79" s="26"/>
      <c r="H79" s="7" t="s">
        <v>266</v>
      </c>
      <c r="I79" s="8">
        <f>'[2]OBR-VIA-100'!$K$57</f>
        <v>1383.54</v>
      </c>
      <c r="J79" s="9">
        <v>351.44</v>
      </c>
      <c r="K79" s="9" t="e">
        <f t="shared" si="12"/>
        <v>#REF!</v>
      </c>
      <c r="L79" s="81" t="e">
        <f>#REF!</f>
        <v>#REF!</v>
      </c>
      <c r="M79" s="9">
        <f t="shared" si="13"/>
        <v>486231.29</v>
      </c>
      <c r="N79" s="9" t="e">
        <f t="shared" si="14"/>
        <v>#REF!</v>
      </c>
      <c r="P79" s="157" t="e">
        <f t="shared" si="3"/>
        <v>#REF!</v>
      </c>
      <c r="Q79" s="28" t="e">
        <f t="shared" si="4"/>
        <v>#REF!</v>
      </c>
    </row>
    <row r="80" spans="2:18" s="28" customFormat="1" ht="43.5" customHeight="1">
      <c r="B80" s="24" t="s">
        <v>509</v>
      </c>
      <c r="C80" s="7" t="s">
        <v>613</v>
      </c>
      <c r="D80" s="125" t="s">
        <v>527</v>
      </c>
      <c r="E80" s="6" t="s">
        <v>729</v>
      </c>
      <c r="F80" s="25"/>
      <c r="G80" s="26"/>
      <c r="H80" s="7" t="s">
        <v>237</v>
      </c>
      <c r="I80" s="8">
        <f>'[2]OBR-VIA-105'!$K$57</f>
        <v>15296.665000000001</v>
      </c>
      <c r="J80" s="9">
        <v>135.56</v>
      </c>
      <c r="K80" s="9" t="e">
        <f t="shared" si="12"/>
        <v>#REF!</v>
      </c>
      <c r="L80" s="81" t="e">
        <f>#REF!</f>
        <v>#REF!</v>
      </c>
      <c r="M80" s="9">
        <f t="shared" si="13"/>
        <v>2073615.9</v>
      </c>
      <c r="N80" s="9" t="e">
        <f t="shared" si="14"/>
        <v>#REF!</v>
      </c>
      <c r="P80" s="157" t="e">
        <f t="shared" si="3"/>
        <v>#REF!</v>
      </c>
      <c r="Q80" s="28" t="e">
        <f t="shared" si="4"/>
        <v>#REF!</v>
      </c>
    </row>
    <row r="81" spans="2:17" s="28" customFormat="1" ht="39.950000000000003" customHeight="1">
      <c r="B81" s="24" t="s">
        <v>511</v>
      </c>
      <c r="C81" s="7" t="s">
        <v>548</v>
      </c>
      <c r="D81" s="125" t="s">
        <v>527</v>
      </c>
      <c r="E81" s="6" t="s">
        <v>549</v>
      </c>
      <c r="F81" s="25"/>
      <c r="G81" s="26"/>
      <c r="H81" s="7" t="s">
        <v>237</v>
      </c>
      <c r="I81" s="8">
        <f>'[2]IMP-CAM-005'!$K$57</f>
        <v>16955.029799999997</v>
      </c>
      <c r="J81" s="9">
        <v>26.06</v>
      </c>
      <c r="K81" s="9" t="e">
        <f t="shared" si="12"/>
        <v>#REF!</v>
      </c>
      <c r="L81" s="81" t="e">
        <f>#REF!</f>
        <v>#REF!</v>
      </c>
      <c r="M81" s="9">
        <f t="shared" si="13"/>
        <v>441848.07</v>
      </c>
      <c r="N81" s="9" t="e">
        <f t="shared" si="14"/>
        <v>#REF!</v>
      </c>
      <c r="P81" s="157" t="e">
        <f t="shared" si="3"/>
        <v>#REF!</v>
      </c>
      <c r="Q81" s="28" t="e">
        <f t="shared" si="4"/>
        <v>#REF!</v>
      </c>
    </row>
    <row r="82" spans="2:17" s="28" customFormat="1" ht="39.950000000000003" customHeight="1">
      <c r="B82" s="24" t="s">
        <v>739</v>
      </c>
      <c r="C82" s="7" t="s">
        <v>540</v>
      </c>
      <c r="D82" s="125" t="s">
        <v>527</v>
      </c>
      <c r="E82" s="6" t="s">
        <v>541</v>
      </c>
      <c r="F82" s="25"/>
      <c r="G82" s="26"/>
      <c r="H82" s="7" t="s">
        <v>271</v>
      </c>
      <c r="I82" s="8">
        <f>'[2]TRA-CAM-020'!$M$58</f>
        <v>37723.79</v>
      </c>
      <c r="J82" s="9">
        <v>3.2</v>
      </c>
      <c r="K82" s="9" t="e">
        <f t="shared" si="12"/>
        <v>#REF!</v>
      </c>
      <c r="L82" s="81" t="e">
        <f>#REF!</f>
        <v>#REF!</v>
      </c>
      <c r="M82" s="9">
        <f t="shared" si="13"/>
        <v>120716.12</v>
      </c>
      <c r="N82" s="9" t="e">
        <f t="shared" si="14"/>
        <v>#REF!</v>
      </c>
      <c r="P82" s="157" t="e">
        <f t="shared" si="3"/>
        <v>#REF!</v>
      </c>
      <c r="Q82" s="28" t="e">
        <f t="shared" si="4"/>
        <v>#REF!</v>
      </c>
    </row>
    <row r="83" spans="2:17" s="3" customFormat="1" ht="12" customHeight="1">
      <c r="B83" s="136"/>
      <c r="C83" s="191"/>
      <c r="D83" s="137"/>
      <c r="E83" s="138"/>
      <c r="F83" s="139"/>
      <c r="G83" s="140"/>
      <c r="H83" s="136"/>
      <c r="I83" s="136"/>
      <c r="J83" s="141"/>
      <c r="K83" s="141"/>
      <c r="L83" s="141"/>
      <c r="M83" s="141"/>
      <c r="N83" s="142"/>
      <c r="P83" s="157">
        <f t="shared" si="3"/>
        <v>0</v>
      </c>
      <c r="Q83" s="28" t="b">
        <f t="shared" si="4"/>
        <v>1</v>
      </c>
    </row>
    <row r="84" spans="2:17" s="41" customFormat="1" ht="19.899999999999999" customHeight="1">
      <c r="B84" s="34"/>
      <c r="C84" s="35"/>
      <c r="D84" s="128"/>
      <c r="E84" s="31" t="s">
        <v>317</v>
      </c>
      <c r="F84" s="36"/>
      <c r="G84" s="37"/>
      <c r="H84" s="38"/>
      <c r="I84" s="39"/>
      <c r="J84" s="40"/>
      <c r="K84" s="40"/>
      <c r="L84" s="40"/>
      <c r="M84" s="15">
        <f>SUM(M65:M83)</f>
        <v>4887095.79</v>
      </c>
      <c r="N84" s="15" t="e">
        <f>SUM(N65:N83)</f>
        <v>#REF!</v>
      </c>
      <c r="P84" s="157">
        <f t="shared" ref="P84:P145" si="15">I84*K84</f>
        <v>0</v>
      </c>
      <c r="Q84" s="28" t="e">
        <f t="shared" si="4"/>
        <v>#REF!</v>
      </c>
    </row>
    <row r="85" spans="2:17" s="3" customFormat="1" ht="12" customHeight="1">
      <c r="B85" s="136"/>
      <c r="C85" s="191"/>
      <c r="D85" s="137"/>
      <c r="E85" s="138"/>
      <c r="F85" s="139"/>
      <c r="G85" s="140"/>
      <c r="H85" s="136"/>
      <c r="I85" s="136"/>
      <c r="J85" s="141"/>
      <c r="K85" s="141"/>
      <c r="L85" s="141"/>
      <c r="M85" s="141"/>
      <c r="N85" s="142"/>
      <c r="P85" s="157">
        <f t="shared" si="15"/>
        <v>0</v>
      </c>
      <c r="Q85" s="28" t="b">
        <f t="shared" ref="Q85:Q147" si="16">P85=N85</f>
        <v>1</v>
      </c>
    </row>
    <row r="86" spans="2:17" s="23" customFormat="1" ht="23.45" customHeight="1">
      <c r="B86" s="155" t="s">
        <v>493</v>
      </c>
      <c r="C86" s="192"/>
      <c r="D86" s="130"/>
      <c r="E86" s="42" t="s">
        <v>21</v>
      </c>
      <c r="F86" s="43"/>
      <c r="G86" s="44"/>
      <c r="H86" s="19"/>
      <c r="I86" s="20"/>
      <c r="J86" s="21"/>
      <c r="K86" s="21"/>
      <c r="L86" s="21"/>
      <c r="M86" s="21"/>
      <c r="N86" s="22"/>
      <c r="P86" s="157">
        <f t="shared" si="15"/>
        <v>0</v>
      </c>
      <c r="Q86" s="28" t="b">
        <f t="shared" si="16"/>
        <v>1</v>
      </c>
    </row>
    <row r="87" spans="2:17" s="28" customFormat="1" ht="34.15" customHeight="1">
      <c r="B87" s="24" t="s">
        <v>462</v>
      </c>
      <c r="C87" s="7" t="s">
        <v>550</v>
      </c>
      <c r="D87" s="125" t="s">
        <v>527</v>
      </c>
      <c r="E87" s="6" t="s">
        <v>551</v>
      </c>
      <c r="F87" s="25"/>
      <c r="G87" s="26"/>
      <c r="H87" s="7" t="s">
        <v>242</v>
      </c>
      <c r="I87" s="8" t="e">
        <f>#REF!</f>
        <v>#REF!</v>
      </c>
      <c r="J87" s="9">
        <v>75.760000000000005</v>
      </c>
      <c r="K87" s="9" t="e">
        <f t="shared" ref="K87:K104" si="17">TRUNC(J87*(1+L87),2)</f>
        <v>#REF!</v>
      </c>
      <c r="L87" s="81" t="e">
        <f>#REF!</f>
        <v>#REF!</v>
      </c>
      <c r="M87" s="9" t="e">
        <f>TRUNC(I87*J87,2)</f>
        <v>#REF!</v>
      </c>
      <c r="N87" s="9" t="e">
        <f>TRUNC(I87*K87,2)</f>
        <v>#REF!</v>
      </c>
      <c r="P87" s="157" t="e">
        <f t="shared" si="15"/>
        <v>#REF!</v>
      </c>
      <c r="Q87" s="28" t="e">
        <f t="shared" si="16"/>
        <v>#REF!</v>
      </c>
    </row>
    <row r="88" spans="2:17" s="28" customFormat="1" ht="34.15" customHeight="1">
      <c r="B88" s="24" t="s">
        <v>463</v>
      </c>
      <c r="C88" s="7" t="s">
        <v>552</v>
      </c>
      <c r="D88" s="125" t="s">
        <v>527</v>
      </c>
      <c r="E88" s="6" t="s">
        <v>553</v>
      </c>
      <c r="F88" s="25"/>
      <c r="G88" s="26"/>
      <c r="H88" s="7" t="s">
        <v>242</v>
      </c>
      <c r="I88" s="8" t="e">
        <f>#REF!</f>
        <v>#REF!</v>
      </c>
      <c r="J88" s="9">
        <v>144.19</v>
      </c>
      <c r="K88" s="9" t="e">
        <f t="shared" si="17"/>
        <v>#REF!</v>
      </c>
      <c r="L88" s="81" t="e">
        <f>#REF!</f>
        <v>#REF!</v>
      </c>
      <c r="M88" s="9" t="e">
        <f>TRUNC(I88*J88,2)</f>
        <v>#REF!</v>
      </c>
      <c r="N88" s="9" t="e">
        <f>TRUNC(I88*K88,2)</f>
        <v>#REF!</v>
      </c>
      <c r="P88" s="157" t="e">
        <f t="shared" si="15"/>
        <v>#REF!</v>
      </c>
      <c r="Q88" s="28" t="e">
        <f t="shared" si="16"/>
        <v>#REF!</v>
      </c>
    </row>
    <row r="89" spans="2:17" s="28" customFormat="1" ht="34.15" customHeight="1">
      <c r="B89" s="24" t="s">
        <v>464</v>
      </c>
      <c r="C89" s="7" t="s">
        <v>554</v>
      </c>
      <c r="D89" s="125" t="s">
        <v>527</v>
      </c>
      <c r="E89" s="6" t="s">
        <v>555</v>
      </c>
      <c r="F89" s="25"/>
      <c r="G89" s="26"/>
      <c r="H89" s="7" t="s">
        <v>242</v>
      </c>
      <c r="I89" s="8" t="e">
        <f>#REF!</f>
        <v>#REF!</v>
      </c>
      <c r="J89" s="9">
        <v>237.51</v>
      </c>
      <c r="K89" s="9" t="e">
        <f t="shared" si="17"/>
        <v>#REF!</v>
      </c>
      <c r="L89" s="81" t="e">
        <f>#REF!</f>
        <v>#REF!</v>
      </c>
      <c r="M89" s="9" t="e">
        <f>TRUNC(I89*J89,2)</f>
        <v>#REF!</v>
      </c>
      <c r="N89" s="9" t="e">
        <f>TRUNC(I89*K89,2)</f>
        <v>#REF!</v>
      </c>
      <c r="P89" s="157" t="e">
        <f t="shared" si="15"/>
        <v>#REF!</v>
      </c>
      <c r="Q89" s="28" t="e">
        <f t="shared" si="16"/>
        <v>#REF!</v>
      </c>
    </row>
    <row r="90" spans="2:17" s="28" customFormat="1" ht="34.15" customHeight="1">
      <c r="B90" s="24" t="s">
        <v>465</v>
      </c>
      <c r="C90" s="7" t="s">
        <v>556</v>
      </c>
      <c r="D90" s="125" t="s">
        <v>527</v>
      </c>
      <c r="E90" s="6" t="s">
        <v>557</v>
      </c>
      <c r="F90" s="25"/>
      <c r="G90" s="26"/>
      <c r="H90" s="7" t="s">
        <v>242</v>
      </c>
      <c r="I90" s="8" t="e">
        <f>#REF!</f>
        <v>#REF!</v>
      </c>
      <c r="J90" s="9">
        <v>336.1</v>
      </c>
      <c r="K90" s="9" t="e">
        <f t="shared" si="17"/>
        <v>#REF!</v>
      </c>
      <c r="L90" s="81" t="e">
        <f>#REF!</f>
        <v>#REF!</v>
      </c>
      <c r="M90" s="9" t="e">
        <f>TRUNC(I90*J90,2)</f>
        <v>#REF!</v>
      </c>
      <c r="N90" s="9" t="e">
        <f>TRUNC(I90*K90,2)</f>
        <v>#REF!</v>
      </c>
      <c r="P90" s="157" t="e">
        <f t="shared" si="15"/>
        <v>#REF!</v>
      </c>
      <c r="Q90" s="28" t="e">
        <f t="shared" si="16"/>
        <v>#REF!</v>
      </c>
    </row>
    <row r="91" spans="2:17" s="28" customFormat="1" ht="24.95" customHeight="1">
      <c r="B91" s="24" t="s">
        <v>466</v>
      </c>
      <c r="C91" s="7" t="s">
        <v>558</v>
      </c>
      <c r="D91" s="125" t="s">
        <v>527</v>
      </c>
      <c r="E91" s="6" t="s">
        <v>559</v>
      </c>
      <c r="F91" s="25"/>
      <c r="G91" s="26"/>
      <c r="H91" s="7" t="s">
        <v>266</v>
      </c>
      <c r="I91" s="8" t="e">
        <f>#REF!</f>
        <v>#REF!</v>
      </c>
      <c r="J91" s="9">
        <v>312.25</v>
      </c>
      <c r="K91" s="9" t="e">
        <f t="shared" si="17"/>
        <v>#REF!</v>
      </c>
      <c r="L91" s="81" t="e">
        <f>#REF!</f>
        <v>#REF!</v>
      </c>
      <c r="M91" s="9" t="e">
        <f t="shared" ref="M91:M104" si="18">TRUNC(I91*J91,2)</f>
        <v>#REF!</v>
      </c>
      <c r="N91" s="9" t="e">
        <f t="shared" ref="N91:N104" si="19">TRUNC(I91*K91,2)</f>
        <v>#REF!</v>
      </c>
      <c r="P91" s="157" t="e">
        <f t="shared" si="15"/>
        <v>#REF!</v>
      </c>
      <c r="Q91" s="28" t="e">
        <f t="shared" si="16"/>
        <v>#REF!</v>
      </c>
    </row>
    <row r="92" spans="2:17" s="28" customFormat="1" ht="24.95" customHeight="1">
      <c r="B92" s="24" t="s">
        <v>467</v>
      </c>
      <c r="C92" s="7" t="s">
        <v>560</v>
      </c>
      <c r="D92" s="125" t="s">
        <v>527</v>
      </c>
      <c r="E92" s="6" t="s">
        <v>561</v>
      </c>
      <c r="F92" s="25"/>
      <c r="G92" s="26"/>
      <c r="H92" s="7" t="s">
        <v>237</v>
      </c>
      <c r="I92" s="8" t="e">
        <f>#REF!</f>
        <v>#REF!</v>
      </c>
      <c r="J92" s="9">
        <v>24.97</v>
      </c>
      <c r="K92" s="9" t="e">
        <f t="shared" si="17"/>
        <v>#REF!</v>
      </c>
      <c r="L92" s="81" t="e">
        <f>#REF!</f>
        <v>#REF!</v>
      </c>
      <c r="M92" s="9" t="e">
        <f t="shared" si="18"/>
        <v>#REF!</v>
      </c>
      <c r="N92" s="9" t="e">
        <f t="shared" si="19"/>
        <v>#REF!</v>
      </c>
      <c r="P92" s="157" t="e">
        <f t="shared" si="15"/>
        <v>#REF!</v>
      </c>
      <c r="Q92" s="28" t="e">
        <f t="shared" si="16"/>
        <v>#REF!</v>
      </c>
    </row>
    <row r="93" spans="2:17" s="28" customFormat="1" ht="24.95" customHeight="1">
      <c r="B93" s="24" t="s">
        <v>468</v>
      </c>
      <c r="C93" s="7" t="s">
        <v>614</v>
      </c>
      <c r="D93" s="125" t="s">
        <v>527</v>
      </c>
      <c r="E93" s="6" t="s">
        <v>615</v>
      </c>
      <c r="F93" s="25"/>
      <c r="G93" s="26"/>
      <c r="H93" s="7" t="s">
        <v>224</v>
      </c>
      <c r="I93" s="8" t="e">
        <f>#REF!</f>
        <v>#REF!</v>
      </c>
      <c r="J93" s="9">
        <v>752.36</v>
      </c>
      <c r="K93" s="9" t="e">
        <f t="shared" si="17"/>
        <v>#REF!</v>
      </c>
      <c r="L93" s="81" t="e">
        <f>#REF!</f>
        <v>#REF!</v>
      </c>
      <c r="M93" s="9" t="e">
        <f t="shared" si="18"/>
        <v>#REF!</v>
      </c>
      <c r="N93" s="9" t="e">
        <f t="shared" si="19"/>
        <v>#REF!</v>
      </c>
      <c r="P93" s="157" t="e">
        <f t="shared" si="15"/>
        <v>#REF!</v>
      </c>
      <c r="Q93" s="28" t="e">
        <f t="shared" si="16"/>
        <v>#REF!</v>
      </c>
    </row>
    <row r="94" spans="2:17" s="28" customFormat="1" ht="24.95" customHeight="1">
      <c r="B94" s="24" t="s">
        <v>469</v>
      </c>
      <c r="C94" s="7" t="s">
        <v>616</v>
      </c>
      <c r="D94" s="125" t="s">
        <v>527</v>
      </c>
      <c r="E94" s="6" t="s">
        <v>617</v>
      </c>
      <c r="F94" s="25"/>
      <c r="G94" s="26"/>
      <c r="H94" s="7" t="s">
        <v>224</v>
      </c>
      <c r="I94" s="8" t="e">
        <f>#REF!</f>
        <v>#REF!</v>
      </c>
      <c r="J94" s="9">
        <v>1061.78</v>
      </c>
      <c r="K94" s="9" t="e">
        <f t="shared" si="17"/>
        <v>#REF!</v>
      </c>
      <c r="L94" s="81" t="e">
        <f>#REF!</f>
        <v>#REF!</v>
      </c>
      <c r="M94" s="9" t="e">
        <f t="shared" si="18"/>
        <v>#REF!</v>
      </c>
      <c r="N94" s="9" t="e">
        <f t="shared" si="19"/>
        <v>#REF!</v>
      </c>
      <c r="P94" s="157" t="e">
        <f t="shared" si="15"/>
        <v>#REF!</v>
      </c>
      <c r="Q94" s="28" t="e">
        <f t="shared" si="16"/>
        <v>#REF!</v>
      </c>
    </row>
    <row r="95" spans="2:17" s="28" customFormat="1" ht="34.15" customHeight="1">
      <c r="B95" s="24" t="s">
        <v>470</v>
      </c>
      <c r="C95" s="7" t="s">
        <v>698</v>
      </c>
      <c r="D95" s="125" t="s">
        <v>527</v>
      </c>
      <c r="E95" s="6" t="s">
        <v>699</v>
      </c>
      <c r="F95" s="25"/>
      <c r="G95" s="26"/>
      <c r="H95" s="7" t="s">
        <v>224</v>
      </c>
      <c r="I95" s="8" t="e">
        <f>#REF!</f>
        <v>#REF!</v>
      </c>
      <c r="J95" s="9">
        <v>776.43</v>
      </c>
      <c r="K95" s="9" t="e">
        <f t="shared" si="17"/>
        <v>#REF!</v>
      </c>
      <c r="L95" s="81" t="e">
        <f>#REF!</f>
        <v>#REF!</v>
      </c>
      <c r="M95" s="9" t="e">
        <f t="shared" si="18"/>
        <v>#REF!</v>
      </c>
      <c r="N95" s="9" t="e">
        <f t="shared" si="19"/>
        <v>#REF!</v>
      </c>
      <c r="P95" s="157" t="e">
        <f t="shared" si="15"/>
        <v>#REF!</v>
      </c>
      <c r="Q95" s="28" t="e">
        <f t="shared" si="16"/>
        <v>#REF!</v>
      </c>
    </row>
    <row r="96" spans="2:17" s="28" customFormat="1" ht="34.15" customHeight="1">
      <c r="B96" s="24" t="s">
        <v>471</v>
      </c>
      <c r="C96" s="7" t="s">
        <v>618</v>
      </c>
      <c r="D96" s="125" t="s">
        <v>527</v>
      </c>
      <c r="E96" s="6" t="s">
        <v>661</v>
      </c>
      <c r="F96" s="25"/>
      <c r="G96" s="26"/>
      <c r="H96" s="7" t="s">
        <v>224</v>
      </c>
      <c r="I96" s="8" t="e">
        <f>#REF!</f>
        <v>#REF!</v>
      </c>
      <c r="J96" s="9">
        <v>1361.54</v>
      </c>
      <c r="K96" s="9" t="e">
        <f t="shared" si="17"/>
        <v>#REF!</v>
      </c>
      <c r="L96" s="81" t="e">
        <f>#REF!</f>
        <v>#REF!</v>
      </c>
      <c r="M96" s="9" t="e">
        <f t="shared" si="18"/>
        <v>#REF!</v>
      </c>
      <c r="N96" s="9" t="e">
        <f t="shared" si="19"/>
        <v>#REF!</v>
      </c>
      <c r="P96" s="157" t="e">
        <f t="shared" si="15"/>
        <v>#REF!</v>
      </c>
      <c r="Q96" s="28" t="e">
        <f t="shared" si="16"/>
        <v>#REF!</v>
      </c>
    </row>
    <row r="97" spans="2:19" s="28" customFormat="1" ht="34.15" customHeight="1">
      <c r="B97" s="24" t="s">
        <v>475</v>
      </c>
      <c r="C97" s="7" t="s">
        <v>701</v>
      </c>
      <c r="D97" s="125" t="s">
        <v>527</v>
      </c>
      <c r="E97" s="6" t="s">
        <v>700</v>
      </c>
      <c r="F97" s="25"/>
      <c r="G97" s="26"/>
      <c r="H97" s="7" t="s">
        <v>224</v>
      </c>
      <c r="I97" s="8" t="e">
        <f>#REF!</f>
        <v>#REF!</v>
      </c>
      <c r="J97" s="9">
        <v>1410.45</v>
      </c>
      <c r="K97" s="9" t="e">
        <f t="shared" si="17"/>
        <v>#REF!</v>
      </c>
      <c r="L97" s="81" t="e">
        <f>#REF!</f>
        <v>#REF!</v>
      </c>
      <c r="M97" s="9" t="e">
        <f t="shared" si="18"/>
        <v>#REF!</v>
      </c>
      <c r="N97" s="9" t="e">
        <f t="shared" si="19"/>
        <v>#REF!</v>
      </c>
      <c r="P97" s="157" t="e">
        <f t="shared" si="15"/>
        <v>#REF!</v>
      </c>
      <c r="Q97" s="28" t="e">
        <f t="shared" si="16"/>
        <v>#REF!</v>
      </c>
    </row>
    <row r="98" spans="2:19" s="28" customFormat="1" ht="34.15" customHeight="1">
      <c r="B98" s="24" t="s">
        <v>476</v>
      </c>
      <c r="C98" s="7" t="s">
        <v>564</v>
      </c>
      <c r="D98" s="125" t="s">
        <v>527</v>
      </c>
      <c r="E98" s="6" t="s">
        <v>565</v>
      </c>
      <c r="F98" s="25"/>
      <c r="G98" s="26"/>
      <c r="H98" s="7" t="s">
        <v>224</v>
      </c>
      <c r="I98" s="8" t="e">
        <f>#REF!</f>
        <v>#REF!</v>
      </c>
      <c r="J98" s="9">
        <v>1232.02</v>
      </c>
      <c r="K98" s="9" t="e">
        <f t="shared" si="17"/>
        <v>#REF!</v>
      </c>
      <c r="L98" s="81" t="e">
        <f>#REF!</f>
        <v>#REF!</v>
      </c>
      <c r="M98" s="9" t="e">
        <f t="shared" si="18"/>
        <v>#REF!</v>
      </c>
      <c r="N98" s="9" t="e">
        <f t="shared" si="19"/>
        <v>#REF!</v>
      </c>
      <c r="P98" s="157" t="e">
        <f t="shared" si="15"/>
        <v>#REF!</v>
      </c>
      <c r="Q98" s="28" t="e">
        <f t="shared" si="16"/>
        <v>#REF!</v>
      </c>
    </row>
    <row r="99" spans="2:19" s="28" customFormat="1" ht="34.15" customHeight="1">
      <c r="B99" s="24" t="s">
        <v>477</v>
      </c>
      <c r="C99" s="7" t="s">
        <v>566</v>
      </c>
      <c r="D99" s="125" t="s">
        <v>527</v>
      </c>
      <c r="E99" s="6" t="s">
        <v>567</v>
      </c>
      <c r="F99" s="25"/>
      <c r="G99" s="26"/>
      <c r="H99" s="7" t="s">
        <v>224</v>
      </c>
      <c r="I99" s="8" t="e">
        <f>#REF!</f>
        <v>#REF!</v>
      </c>
      <c r="J99" s="9">
        <v>1448.76</v>
      </c>
      <c r="K99" s="9" t="e">
        <f t="shared" si="17"/>
        <v>#REF!</v>
      </c>
      <c r="L99" s="81" t="e">
        <f>#REF!</f>
        <v>#REF!</v>
      </c>
      <c r="M99" s="9" t="e">
        <f t="shared" si="18"/>
        <v>#REF!</v>
      </c>
      <c r="N99" s="9" t="e">
        <f t="shared" si="19"/>
        <v>#REF!</v>
      </c>
      <c r="P99" s="157" t="e">
        <f t="shared" si="15"/>
        <v>#REF!</v>
      </c>
      <c r="Q99" s="28" t="e">
        <f t="shared" si="16"/>
        <v>#REF!</v>
      </c>
    </row>
    <row r="100" spans="2:19" s="28" customFormat="1" ht="24.95" customHeight="1">
      <c r="B100" s="24" t="s">
        <v>478</v>
      </c>
      <c r="C100" s="7" t="s">
        <v>562</v>
      </c>
      <c r="D100" s="125" t="s">
        <v>527</v>
      </c>
      <c r="E100" s="6" t="s">
        <v>563</v>
      </c>
      <c r="F100" s="25"/>
      <c r="G100" s="26"/>
      <c r="H100" s="7" t="s">
        <v>242</v>
      </c>
      <c r="I100" s="8" t="e">
        <f>#REF!</f>
        <v>#REF!</v>
      </c>
      <c r="J100" s="9">
        <v>207.11</v>
      </c>
      <c r="K100" s="9" t="e">
        <f t="shared" si="17"/>
        <v>#REF!</v>
      </c>
      <c r="L100" s="81" t="e">
        <f>#REF!</f>
        <v>#REF!</v>
      </c>
      <c r="M100" s="9" t="e">
        <f t="shared" si="18"/>
        <v>#REF!</v>
      </c>
      <c r="N100" s="9" t="e">
        <f t="shared" si="19"/>
        <v>#REF!</v>
      </c>
      <c r="P100" s="157" t="e">
        <f t="shared" si="15"/>
        <v>#REF!</v>
      </c>
      <c r="Q100" s="28" t="e">
        <f t="shared" si="16"/>
        <v>#REF!</v>
      </c>
    </row>
    <row r="101" spans="2:19" s="28" customFormat="1" ht="24.95" customHeight="1">
      <c r="B101" s="24" t="s">
        <v>479</v>
      </c>
      <c r="C101" s="7" t="s">
        <v>568</v>
      </c>
      <c r="D101" s="125" t="s">
        <v>527</v>
      </c>
      <c r="E101" s="6" t="s">
        <v>569</v>
      </c>
      <c r="F101" s="25"/>
      <c r="G101" s="26"/>
      <c r="H101" s="7" t="s">
        <v>224</v>
      </c>
      <c r="I101" s="8" t="e">
        <f>#REF!</f>
        <v>#REF!</v>
      </c>
      <c r="J101" s="9">
        <v>392.93</v>
      </c>
      <c r="K101" s="9" t="e">
        <f t="shared" si="17"/>
        <v>#REF!</v>
      </c>
      <c r="L101" s="81" t="e">
        <f>#REF!</f>
        <v>#REF!</v>
      </c>
      <c r="M101" s="9" t="e">
        <f t="shared" si="18"/>
        <v>#REF!</v>
      </c>
      <c r="N101" s="9" t="e">
        <f t="shared" si="19"/>
        <v>#REF!</v>
      </c>
      <c r="P101" s="157" t="e">
        <f t="shared" si="15"/>
        <v>#REF!</v>
      </c>
      <c r="Q101" s="28" t="e">
        <f t="shared" si="16"/>
        <v>#REF!</v>
      </c>
    </row>
    <row r="102" spans="2:19" s="28" customFormat="1" ht="45" customHeight="1">
      <c r="B102" s="24" t="s">
        <v>480</v>
      </c>
      <c r="C102" s="7" t="s">
        <v>662</v>
      </c>
      <c r="D102" s="125" t="s">
        <v>527</v>
      </c>
      <c r="E102" s="6" t="s">
        <v>663</v>
      </c>
      <c r="F102" s="25"/>
      <c r="G102" s="26"/>
      <c r="H102" s="7" t="s">
        <v>242</v>
      </c>
      <c r="I102" s="8" t="e">
        <f>#REF!</f>
        <v>#REF!</v>
      </c>
      <c r="J102" s="9">
        <v>30.29</v>
      </c>
      <c r="K102" s="9" t="e">
        <f t="shared" si="17"/>
        <v>#REF!</v>
      </c>
      <c r="L102" s="81" t="e">
        <f>#REF!</f>
        <v>#REF!</v>
      </c>
      <c r="M102" s="9" t="e">
        <f t="shared" si="18"/>
        <v>#REF!</v>
      </c>
      <c r="N102" s="9" t="e">
        <f t="shared" si="19"/>
        <v>#REF!</v>
      </c>
      <c r="P102" s="157" t="e">
        <f t="shared" si="15"/>
        <v>#REF!</v>
      </c>
      <c r="Q102" s="28" t="e">
        <f t="shared" si="16"/>
        <v>#REF!</v>
      </c>
    </row>
    <row r="103" spans="2:19" s="28" customFormat="1" ht="90" customHeight="1">
      <c r="B103" s="24" t="s">
        <v>481</v>
      </c>
      <c r="C103" s="7" t="s">
        <v>664</v>
      </c>
      <c r="D103" s="125" t="s">
        <v>527</v>
      </c>
      <c r="E103" s="6" t="s">
        <v>665</v>
      </c>
      <c r="F103" s="25"/>
      <c r="G103" s="26"/>
      <c r="H103" s="7" t="s">
        <v>242</v>
      </c>
      <c r="I103" s="8" t="e">
        <f>#REF!</f>
        <v>#REF!</v>
      </c>
      <c r="J103" s="9">
        <v>161.59</v>
      </c>
      <c r="K103" s="9" t="e">
        <f t="shared" si="17"/>
        <v>#REF!</v>
      </c>
      <c r="L103" s="81" t="e">
        <f>#REF!</f>
        <v>#REF!</v>
      </c>
      <c r="M103" s="9" t="e">
        <f t="shared" si="18"/>
        <v>#REF!</v>
      </c>
      <c r="N103" s="9" t="e">
        <f t="shared" si="19"/>
        <v>#REF!</v>
      </c>
      <c r="P103" s="157" t="e">
        <f t="shared" si="15"/>
        <v>#REF!</v>
      </c>
      <c r="Q103" s="28" t="e">
        <f t="shared" si="16"/>
        <v>#REF!</v>
      </c>
    </row>
    <row r="104" spans="2:19" s="28" customFormat="1" ht="47.25" customHeight="1">
      <c r="B104" s="24" t="s">
        <v>482</v>
      </c>
      <c r="C104" s="7" t="s">
        <v>619</v>
      </c>
      <c r="D104" s="125" t="s">
        <v>527</v>
      </c>
      <c r="E104" s="6" t="s">
        <v>666</v>
      </c>
      <c r="F104" s="25"/>
      <c r="G104" s="26"/>
      <c r="H104" s="7" t="s">
        <v>237</v>
      </c>
      <c r="I104" s="8" t="e">
        <f>#REF!</f>
        <v>#REF!</v>
      </c>
      <c r="J104" s="9">
        <v>27.21</v>
      </c>
      <c r="K104" s="9" t="e">
        <f t="shared" si="17"/>
        <v>#REF!</v>
      </c>
      <c r="L104" s="81" t="e">
        <f>#REF!</f>
        <v>#REF!</v>
      </c>
      <c r="M104" s="9" t="e">
        <f t="shared" si="18"/>
        <v>#REF!</v>
      </c>
      <c r="N104" s="9" t="e">
        <f t="shared" si="19"/>
        <v>#REF!</v>
      </c>
      <c r="P104" s="157" t="e">
        <f t="shared" si="15"/>
        <v>#REF!</v>
      </c>
      <c r="Q104" s="28" t="e">
        <f t="shared" si="16"/>
        <v>#REF!</v>
      </c>
    </row>
    <row r="105" spans="2:19" s="3" customFormat="1" ht="12" customHeight="1">
      <c r="B105" s="136"/>
      <c r="C105" s="191"/>
      <c r="D105" s="137"/>
      <c r="E105" s="138"/>
      <c r="F105" s="139"/>
      <c r="G105" s="140"/>
      <c r="H105" s="136"/>
      <c r="I105" s="136"/>
      <c r="J105" s="141"/>
      <c r="K105" s="141"/>
      <c r="L105" s="141"/>
      <c r="M105" s="141"/>
      <c r="N105" s="142"/>
      <c r="P105" s="157">
        <f t="shared" si="15"/>
        <v>0</v>
      </c>
      <c r="Q105" s="28" t="b">
        <f t="shared" si="16"/>
        <v>1</v>
      </c>
    </row>
    <row r="106" spans="2:19" s="41" customFormat="1" ht="19.899999999999999" customHeight="1">
      <c r="B106" s="34"/>
      <c r="C106" s="38"/>
      <c r="D106" s="131"/>
      <c r="E106" s="31" t="s">
        <v>22</v>
      </c>
      <c r="F106" s="36"/>
      <c r="G106" s="37"/>
      <c r="H106" s="38"/>
      <c r="I106" s="39"/>
      <c r="J106" s="40"/>
      <c r="K106" s="40"/>
      <c r="L106" s="40"/>
      <c r="M106" s="15" t="e">
        <f>SUM(M87:M105)</f>
        <v>#REF!</v>
      </c>
      <c r="N106" s="15" t="e">
        <f>SUM(N87:N105)</f>
        <v>#REF!</v>
      </c>
      <c r="P106" s="157">
        <f t="shared" si="15"/>
        <v>0</v>
      </c>
      <c r="Q106" s="28" t="e">
        <f t="shared" si="16"/>
        <v>#REF!</v>
      </c>
    </row>
    <row r="107" spans="2:19" s="3" customFormat="1" ht="12" customHeight="1">
      <c r="B107" s="136"/>
      <c r="C107" s="191"/>
      <c r="D107" s="137"/>
      <c r="E107" s="138"/>
      <c r="F107" s="139"/>
      <c r="G107" s="140"/>
      <c r="H107" s="136"/>
      <c r="I107" s="136"/>
      <c r="J107" s="141"/>
      <c r="K107" s="141"/>
      <c r="L107" s="141"/>
      <c r="M107" s="141"/>
      <c r="N107" s="142"/>
      <c r="P107" s="157">
        <f t="shared" si="15"/>
        <v>0</v>
      </c>
      <c r="Q107" s="28" t="b">
        <f t="shared" si="16"/>
        <v>1</v>
      </c>
    </row>
    <row r="108" spans="2:19" s="23" customFormat="1" ht="23.45" customHeight="1">
      <c r="B108" s="155" t="s">
        <v>494</v>
      </c>
      <c r="C108" s="192"/>
      <c r="D108" s="130"/>
      <c r="E108" s="42" t="s">
        <v>5</v>
      </c>
      <c r="F108" s="43"/>
      <c r="G108" s="44"/>
      <c r="H108" s="19"/>
      <c r="I108" s="20"/>
      <c r="J108" s="21"/>
      <c r="K108" s="21"/>
      <c r="L108" s="21"/>
      <c r="M108" s="21"/>
      <c r="N108" s="22"/>
      <c r="P108" s="157">
        <f t="shared" si="15"/>
        <v>0</v>
      </c>
      <c r="Q108" s="28" t="b">
        <f t="shared" si="16"/>
        <v>1</v>
      </c>
    </row>
    <row r="109" spans="2:19" s="28" customFormat="1" ht="28.9" customHeight="1">
      <c r="B109" s="24" t="s">
        <v>28</v>
      </c>
      <c r="C109" s="7" t="s">
        <v>667</v>
      </c>
      <c r="D109" s="125" t="s">
        <v>527</v>
      </c>
      <c r="E109" s="6" t="s">
        <v>668</v>
      </c>
      <c r="F109" s="25"/>
      <c r="G109" s="26"/>
      <c r="H109" s="7" t="s">
        <v>3</v>
      </c>
      <c r="I109" s="10">
        <f>'[3]OBR-VIA-125'!$J$55</f>
        <v>13347.39</v>
      </c>
      <c r="J109" s="9">
        <v>0.8</v>
      </c>
      <c r="K109" s="9" t="e">
        <f t="shared" ref="K109:K117" si="20">J109*(1+L109)</f>
        <v>#REF!</v>
      </c>
      <c r="L109" s="81" t="e">
        <f>#REF!</f>
        <v>#REF!</v>
      </c>
      <c r="M109" s="9">
        <f>TRUNC(I109*J109,2)</f>
        <v>10677.91</v>
      </c>
      <c r="N109" s="9" t="e">
        <f>TRUNC(I109*K109,2)</f>
        <v>#REF!</v>
      </c>
      <c r="P109" s="157" t="e">
        <f t="shared" si="15"/>
        <v>#REF!</v>
      </c>
      <c r="Q109" s="28" t="e">
        <f t="shared" si="16"/>
        <v>#REF!</v>
      </c>
      <c r="S109" s="28">
        <f>800*1000</f>
        <v>800000</v>
      </c>
    </row>
    <row r="110" spans="2:19" s="28" customFormat="1" ht="70.150000000000006" customHeight="1">
      <c r="B110" s="24" t="s">
        <v>29</v>
      </c>
      <c r="C110" s="7" t="s">
        <v>703</v>
      </c>
      <c r="D110" s="125" t="s">
        <v>527</v>
      </c>
      <c r="E110" s="6" t="s">
        <v>704</v>
      </c>
      <c r="F110" s="25"/>
      <c r="G110" s="26"/>
      <c r="H110" s="7" t="s">
        <v>4</v>
      </c>
      <c r="I110" s="10">
        <f>'[3]RO-44461'!$K$57</f>
        <v>2624.6</v>
      </c>
      <c r="J110" s="182">
        <v>15.32</v>
      </c>
      <c r="K110" s="9" t="e">
        <f t="shared" si="20"/>
        <v>#REF!</v>
      </c>
      <c r="L110" s="81" t="e">
        <f>#REF!</f>
        <v>#REF!</v>
      </c>
      <c r="M110" s="9">
        <f t="shared" ref="M110:M117" si="21">TRUNC(I110*J110,2)</f>
        <v>40208.870000000003</v>
      </c>
      <c r="N110" s="9" t="e">
        <f t="shared" ref="N110:N117" si="22">TRUNC(I110*K110,2)</f>
        <v>#REF!</v>
      </c>
      <c r="P110" s="157" t="e">
        <f t="shared" si="15"/>
        <v>#REF!</v>
      </c>
      <c r="Q110" s="28" t="e">
        <f t="shared" si="16"/>
        <v>#REF!</v>
      </c>
    </row>
    <row r="111" spans="2:19" s="28" customFormat="1" ht="32.450000000000003" customHeight="1">
      <c r="B111" s="24" t="s">
        <v>444</v>
      </c>
      <c r="C111" s="7" t="s">
        <v>680</v>
      </c>
      <c r="D111" s="125" t="s">
        <v>527</v>
      </c>
      <c r="E111" s="6" t="s">
        <v>681</v>
      </c>
      <c r="F111" s="213">
        <v>12</v>
      </c>
      <c r="G111" s="214"/>
      <c r="H111" s="7" t="s">
        <v>271</v>
      </c>
      <c r="I111" s="8">
        <f>'[3]OBR-VIA-320'!$M$58</f>
        <v>11359.9969</v>
      </c>
      <c r="J111" s="9">
        <v>0.93</v>
      </c>
      <c r="K111" s="9" t="e">
        <f>TRUNC(J111*(1+L111),2)</f>
        <v>#REF!</v>
      </c>
      <c r="L111" s="81" t="e">
        <f>#REF!</f>
        <v>#REF!</v>
      </c>
      <c r="M111" s="9">
        <f>TRUNC(I111*J111,2)</f>
        <v>10564.79</v>
      </c>
      <c r="N111" s="9" t="e">
        <f t="shared" si="22"/>
        <v>#REF!</v>
      </c>
      <c r="P111" s="157" t="e">
        <f t="shared" si="15"/>
        <v>#REF!</v>
      </c>
      <c r="Q111" s="28" t="e">
        <f t="shared" si="16"/>
        <v>#REF!</v>
      </c>
    </row>
    <row r="112" spans="2:19" s="28" customFormat="1" ht="86.25" customHeight="1">
      <c r="B112" s="24" t="s">
        <v>157</v>
      </c>
      <c r="C112" s="7" t="s">
        <v>703</v>
      </c>
      <c r="D112" s="125" t="s">
        <v>527</v>
      </c>
      <c r="E112" s="6" t="s">
        <v>702</v>
      </c>
      <c r="F112" s="25"/>
      <c r="G112" s="26"/>
      <c r="H112" s="7" t="s">
        <v>4</v>
      </c>
      <c r="I112" s="10">
        <f>'[3]RO-44461.'!$K$57</f>
        <v>2261.92</v>
      </c>
      <c r="J112" s="182">
        <v>69.89</v>
      </c>
      <c r="K112" s="9" t="e">
        <f t="shared" si="20"/>
        <v>#REF!</v>
      </c>
      <c r="L112" s="81" t="e">
        <f>#REF!</f>
        <v>#REF!</v>
      </c>
      <c r="M112" s="9">
        <f t="shared" si="21"/>
        <v>158085.57999999999</v>
      </c>
      <c r="N112" s="9" t="e">
        <f t="shared" si="22"/>
        <v>#REF!</v>
      </c>
      <c r="P112" s="157" t="e">
        <f t="shared" si="15"/>
        <v>#REF!</v>
      </c>
      <c r="Q112" s="28" t="e">
        <f t="shared" si="16"/>
        <v>#REF!</v>
      </c>
    </row>
    <row r="113" spans="2:17" s="28" customFormat="1" ht="30.6" customHeight="1">
      <c r="B113" s="24" t="s">
        <v>186</v>
      </c>
      <c r="C113" s="7" t="s">
        <v>706</v>
      </c>
      <c r="D113" s="125" t="s">
        <v>527</v>
      </c>
      <c r="E113" s="6" t="s">
        <v>705</v>
      </c>
      <c r="F113" s="25"/>
      <c r="G113" s="26"/>
      <c r="H113" s="7" t="s">
        <v>207</v>
      </c>
      <c r="I113" s="27">
        <f>'[3]OBR-VIA-320Base'!$M$58</f>
        <v>29732.100000000002</v>
      </c>
      <c r="J113" s="10">
        <v>0.75</v>
      </c>
      <c r="K113" s="9" t="e">
        <f t="shared" si="20"/>
        <v>#REF!</v>
      </c>
      <c r="L113" s="81" t="e">
        <f>#REF!</f>
        <v>#REF!</v>
      </c>
      <c r="M113" s="9">
        <f t="shared" si="21"/>
        <v>22299.07</v>
      </c>
      <c r="N113" s="9" t="e">
        <f t="shared" si="22"/>
        <v>#REF!</v>
      </c>
      <c r="P113" s="157" t="e">
        <f t="shared" si="15"/>
        <v>#REF!</v>
      </c>
      <c r="Q113" s="28" t="e">
        <f t="shared" si="16"/>
        <v>#REF!</v>
      </c>
    </row>
    <row r="114" spans="2:17" s="28" customFormat="1" ht="40.5" customHeight="1">
      <c r="B114" s="24" t="s">
        <v>483</v>
      </c>
      <c r="C114" s="7" t="s">
        <v>669</v>
      </c>
      <c r="D114" s="125" t="s">
        <v>527</v>
      </c>
      <c r="E114" s="6" t="s">
        <v>670</v>
      </c>
      <c r="F114" s="25"/>
      <c r="G114" s="26"/>
      <c r="H114" s="7" t="s">
        <v>3</v>
      </c>
      <c r="I114" s="10">
        <f>'[3]OBR-VIA-160 '!$J$59</f>
        <v>12705.98</v>
      </c>
      <c r="J114" s="9">
        <v>6.62</v>
      </c>
      <c r="K114" s="9" t="e">
        <f t="shared" si="20"/>
        <v>#REF!</v>
      </c>
      <c r="L114" s="81" t="e">
        <f>#REF!</f>
        <v>#REF!</v>
      </c>
      <c r="M114" s="9">
        <f t="shared" si="21"/>
        <v>84113.58</v>
      </c>
      <c r="N114" s="9" t="e">
        <f t="shared" si="22"/>
        <v>#REF!</v>
      </c>
      <c r="P114" s="157" t="e">
        <f t="shared" si="15"/>
        <v>#REF!</v>
      </c>
      <c r="Q114" s="28" t="e">
        <f t="shared" si="16"/>
        <v>#REF!</v>
      </c>
    </row>
    <row r="115" spans="2:17" s="28" customFormat="1" ht="42" customHeight="1">
      <c r="B115" s="24" t="s">
        <v>484</v>
      </c>
      <c r="C115" s="7" t="s">
        <v>671</v>
      </c>
      <c r="D115" s="125" t="s">
        <v>527</v>
      </c>
      <c r="E115" s="6" t="s">
        <v>672</v>
      </c>
      <c r="F115" s="25"/>
      <c r="G115" s="26"/>
      <c r="H115" s="7" t="s">
        <v>3</v>
      </c>
      <c r="I115" s="10">
        <f>'[3]OBR-VIA-165 '!$K$58</f>
        <v>16208.96</v>
      </c>
      <c r="J115" s="10">
        <v>1.39</v>
      </c>
      <c r="K115" s="9" t="e">
        <f t="shared" si="20"/>
        <v>#REF!</v>
      </c>
      <c r="L115" s="81" t="e">
        <f>#REF!</f>
        <v>#REF!</v>
      </c>
      <c r="M115" s="9">
        <f t="shared" si="21"/>
        <v>22530.45</v>
      </c>
      <c r="N115" s="9" t="e">
        <f t="shared" si="22"/>
        <v>#REF!</v>
      </c>
      <c r="P115" s="157" t="e">
        <f t="shared" si="15"/>
        <v>#REF!</v>
      </c>
      <c r="Q115" s="28" t="e">
        <f t="shared" si="16"/>
        <v>#REF!</v>
      </c>
    </row>
    <row r="116" spans="2:17" s="28" customFormat="1" ht="70.5" customHeight="1">
      <c r="B116" s="164" t="s">
        <v>485</v>
      </c>
      <c r="C116" s="165" t="s">
        <v>636</v>
      </c>
      <c r="D116" s="125" t="s">
        <v>527</v>
      </c>
      <c r="E116" s="167" t="s">
        <v>673</v>
      </c>
      <c r="F116" s="171"/>
      <c r="G116" s="172"/>
      <c r="H116" s="165" t="s">
        <v>4</v>
      </c>
      <c r="I116" s="176">
        <f>'[3]ED-7623'!$K$58</f>
        <v>678.76</v>
      </c>
      <c r="J116" s="183">
        <v>893.28</v>
      </c>
      <c r="K116" s="169" t="e">
        <f t="shared" si="20"/>
        <v>#REF!</v>
      </c>
      <c r="L116" s="170" t="e">
        <f>#REF!</f>
        <v>#REF!</v>
      </c>
      <c r="M116" s="169">
        <f t="shared" si="21"/>
        <v>606322.73</v>
      </c>
      <c r="N116" s="169" t="e">
        <f t="shared" si="22"/>
        <v>#REF!</v>
      </c>
      <c r="P116" s="157" t="e">
        <f t="shared" si="15"/>
        <v>#REF!</v>
      </c>
      <c r="Q116" s="28" t="e">
        <f t="shared" si="16"/>
        <v>#REF!</v>
      </c>
    </row>
    <row r="117" spans="2:17" s="28" customFormat="1" ht="31.9" customHeight="1">
      <c r="B117" s="24" t="s">
        <v>486</v>
      </c>
      <c r="C117" s="7" t="s">
        <v>707</v>
      </c>
      <c r="D117" s="125" t="s">
        <v>206</v>
      </c>
      <c r="E117" s="6" t="s">
        <v>708</v>
      </c>
      <c r="F117" s="25"/>
      <c r="G117" s="26"/>
      <c r="H117" s="7" t="s">
        <v>207</v>
      </c>
      <c r="I117" s="10">
        <f>'[3]RO-14031'!$M$63</f>
        <v>6817.3600000000006</v>
      </c>
      <c r="J117" s="10">
        <v>1.87</v>
      </c>
      <c r="K117" s="9" t="e">
        <f t="shared" si="20"/>
        <v>#REF!</v>
      </c>
      <c r="L117" s="81" t="e">
        <f>#REF!</f>
        <v>#REF!</v>
      </c>
      <c r="M117" s="9">
        <f t="shared" si="21"/>
        <v>12748.46</v>
      </c>
      <c r="N117" s="9" t="e">
        <f t="shared" si="22"/>
        <v>#REF!</v>
      </c>
      <c r="P117" s="157" t="e">
        <f t="shared" si="15"/>
        <v>#REF!</v>
      </c>
      <c r="Q117" s="28" t="e">
        <f t="shared" si="16"/>
        <v>#REF!</v>
      </c>
    </row>
    <row r="118" spans="2:17" s="3" customFormat="1" ht="12" customHeight="1">
      <c r="B118" s="136"/>
      <c r="C118" s="191"/>
      <c r="D118" s="137"/>
      <c r="E118" s="138"/>
      <c r="F118" s="139"/>
      <c r="G118" s="140"/>
      <c r="H118" s="136"/>
      <c r="I118" s="136"/>
      <c r="J118" s="141"/>
      <c r="K118" s="141"/>
      <c r="L118" s="141"/>
      <c r="M118" s="141"/>
      <c r="N118" s="142"/>
      <c r="P118" s="157">
        <f t="shared" si="15"/>
        <v>0</v>
      </c>
      <c r="Q118" s="28" t="b">
        <f t="shared" si="16"/>
        <v>1</v>
      </c>
    </row>
    <row r="119" spans="2:17" s="41" customFormat="1" ht="19.899999999999999" customHeight="1">
      <c r="B119" s="34"/>
      <c r="C119" s="35"/>
      <c r="D119" s="128"/>
      <c r="E119" s="31" t="s">
        <v>17</v>
      </c>
      <c r="F119" s="36"/>
      <c r="G119" s="37"/>
      <c r="H119" s="38"/>
      <c r="I119" s="39"/>
      <c r="J119" s="40"/>
      <c r="K119" s="40"/>
      <c r="L119" s="40"/>
      <c r="M119" s="15">
        <f>SUM(M109:M118)</f>
        <v>967551.44</v>
      </c>
      <c r="N119" s="15" t="e">
        <f>SUM(N109:N118)</f>
        <v>#REF!</v>
      </c>
      <c r="P119" s="157">
        <f t="shared" si="15"/>
        <v>0</v>
      </c>
      <c r="Q119" s="28" t="e">
        <f t="shared" si="16"/>
        <v>#REF!</v>
      </c>
    </row>
    <row r="120" spans="2:17" s="3" customFormat="1" ht="12" customHeight="1">
      <c r="B120" s="45"/>
      <c r="C120" s="193"/>
      <c r="D120" s="126"/>
      <c r="E120" s="46"/>
      <c r="F120" s="4"/>
      <c r="G120" s="5"/>
      <c r="H120" s="45"/>
      <c r="I120" s="45"/>
      <c r="J120" s="47"/>
      <c r="K120" s="47"/>
      <c r="L120" s="47"/>
      <c r="M120" s="47"/>
      <c r="N120" s="48"/>
      <c r="P120" s="157">
        <f t="shared" si="15"/>
        <v>0</v>
      </c>
      <c r="Q120" s="28" t="b">
        <f t="shared" si="16"/>
        <v>1</v>
      </c>
    </row>
    <row r="121" spans="2:17" s="23" customFormat="1" ht="23.45" customHeight="1">
      <c r="B121" s="155" t="s">
        <v>495</v>
      </c>
      <c r="C121" s="143"/>
      <c r="D121" s="133"/>
      <c r="E121" s="42" t="s">
        <v>7</v>
      </c>
      <c r="F121" s="43"/>
      <c r="G121" s="44"/>
      <c r="H121" s="19"/>
      <c r="I121" s="20"/>
      <c r="J121" s="21"/>
      <c r="K121" s="21"/>
      <c r="L121" s="21"/>
      <c r="M121" s="21"/>
      <c r="N121" s="22"/>
      <c r="P121" s="157">
        <f t="shared" si="15"/>
        <v>0</v>
      </c>
      <c r="Q121" s="28" t="b">
        <f t="shared" si="16"/>
        <v>1</v>
      </c>
    </row>
    <row r="122" spans="2:17" s="28" customFormat="1" ht="44.25" customHeight="1">
      <c r="B122" s="24" t="s">
        <v>487</v>
      </c>
      <c r="C122" s="7" t="s">
        <v>709</v>
      </c>
      <c r="D122" s="125" t="s">
        <v>527</v>
      </c>
      <c r="E122" s="6" t="s">
        <v>710</v>
      </c>
      <c r="F122" s="25"/>
      <c r="G122" s="26"/>
      <c r="H122" s="7" t="s">
        <v>6</v>
      </c>
      <c r="I122" s="10">
        <f>'[4]OBR-VIA-245'!$L$59</f>
        <v>5367.83</v>
      </c>
      <c r="J122" s="10">
        <v>3.3</v>
      </c>
      <c r="K122" s="9" t="e">
        <f t="shared" ref="K122:K127" si="23">J122*(1+L122)</f>
        <v>#REF!</v>
      </c>
      <c r="L122" s="81" t="e">
        <f>#REF!</f>
        <v>#REF!</v>
      </c>
      <c r="M122" s="9">
        <f t="shared" ref="M122:M127" si="24">TRUNC(I122*J122,2)</f>
        <v>17713.830000000002</v>
      </c>
      <c r="N122" s="9" t="e">
        <f t="shared" ref="N122:N127" si="25">TRUNC(I122*K122,2)</f>
        <v>#REF!</v>
      </c>
      <c r="P122" s="157" t="e">
        <f t="shared" si="15"/>
        <v>#REF!</v>
      </c>
      <c r="Q122" s="28" t="e">
        <f t="shared" si="16"/>
        <v>#REF!</v>
      </c>
    </row>
    <row r="123" spans="2:17" s="28" customFormat="1" ht="44.25" customHeight="1">
      <c r="B123" s="24" t="s">
        <v>488</v>
      </c>
      <c r="C123" s="7" t="s">
        <v>637</v>
      </c>
      <c r="D123" s="125" t="s">
        <v>527</v>
      </c>
      <c r="E123" s="6" t="s">
        <v>638</v>
      </c>
      <c r="F123" s="25"/>
      <c r="G123" s="26"/>
      <c r="H123" s="7" t="s">
        <v>3</v>
      </c>
      <c r="I123" s="10">
        <f>'[4]OBR-VIA-265'!$L$58</f>
        <v>471.05</v>
      </c>
      <c r="J123" s="10">
        <v>24.04</v>
      </c>
      <c r="K123" s="9" t="e">
        <f t="shared" si="23"/>
        <v>#REF!</v>
      </c>
      <c r="L123" s="81" t="e">
        <f>#REF!</f>
        <v>#REF!</v>
      </c>
      <c r="M123" s="9">
        <f t="shared" si="24"/>
        <v>11324.04</v>
      </c>
      <c r="N123" s="9" t="e">
        <f t="shared" si="25"/>
        <v>#REF!</v>
      </c>
      <c r="P123" s="157" t="e">
        <f t="shared" si="15"/>
        <v>#REF!</v>
      </c>
      <c r="Q123" s="28" t="e">
        <f t="shared" si="16"/>
        <v>#REF!</v>
      </c>
    </row>
    <row r="124" spans="2:17" s="28" customFormat="1" ht="53.25" customHeight="1">
      <c r="B124" s="24" t="s">
        <v>489</v>
      </c>
      <c r="C124" s="7" t="s">
        <v>639</v>
      </c>
      <c r="D124" s="125" t="s">
        <v>527</v>
      </c>
      <c r="E124" s="6" t="s">
        <v>640</v>
      </c>
      <c r="F124" s="25"/>
      <c r="G124" s="26"/>
      <c r="H124" s="7" t="s">
        <v>3</v>
      </c>
      <c r="I124" s="10">
        <f>'[4]RO-42977'!$L$58</f>
        <v>14.14</v>
      </c>
      <c r="J124" s="10">
        <v>378.67</v>
      </c>
      <c r="K124" s="9" t="e">
        <f t="shared" si="23"/>
        <v>#REF!</v>
      </c>
      <c r="L124" s="81" t="e">
        <f>#REF!</f>
        <v>#REF!</v>
      </c>
      <c r="M124" s="9">
        <f t="shared" si="24"/>
        <v>5354.39</v>
      </c>
      <c r="N124" s="9" t="e">
        <f t="shared" si="25"/>
        <v>#REF!</v>
      </c>
      <c r="P124" s="157" t="e">
        <f>I124*K124</f>
        <v>#REF!</v>
      </c>
      <c r="Q124" s="28" t="e">
        <f t="shared" si="16"/>
        <v>#REF!</v>
      </c>
    </row>
    <row r="125" spans="2:17" s="28" customFormat="1" ht="52.5" customHeight="1">
      <c r="B125" s="24" t="s">
        <v>519</v>
      </c>
      <c r="C125" s="7" t="s">
        <v>675</v>
      </c>
      <c r="D125" s="125" t="s">
        <v>527</v>
      </c>
      <c r="E125" s="6" t="s">
        <v>676</v>
      </c>
      <c r="F125" s="25"/>
      <c r="G125" s="26"/>
      <c r="H125" s="7" t="s">
        <v>521</v>
      </c>
      <c r="I125" s="10">
        <f>'[4]OBR-VIA-235'!$L$59</f>
        <v>1147</v>
      </c>
      <c r="J125" s="10">
        <v>11.41</v>
      </c>
      <c r="K125" s="9" t="e">
        <f t="shared" si="23"/>
        <v>#REF!</v>
      </c>
      <c r="L125" s="81" t="e">
        <f>#REF!</f>
        <v>#REF!</v>
      </c>
      <c r="M125" s="9">
        <f t="shared" si="24"/>
        <v>13087.27</v>
      </c>
      <c r="N125" s="9" t="e">
        <f t="shared" si="25"/>
        <v>#REF!</v>
      </c>
      <c r="P125" s="157" t="e">
        <f>I125*K125</f>
        <v>#REF!</v>
      </c>
      <c r="Q125" s="28" t="e">
        <f t="shared" si="16"/>
        <v>#REF!</v>
      </c>
    </row>
    <row r="126" spans="2:17" s="28" customFormat="1" ht="44.25" customHeight="1">
      <c r="B126" s="24" t="s">
        <v>522</v>
      </c>
      <c r="C126" s="7" t="s">
        <v>674</v>
      </c>
      <c r="D126" s="125" t="s">
        <v>527</v>
      </c>
      <c r="E126" s="6" t="s">
        <v>711</v>
      </c>
      <c r="F126" s="25"/>
      <c r="G126" s="26"/>
      <c r="H126" s="7" t="s">
        <v>521</v>
      </c>
      <c r="I126" s="10">
        <f>'[4]OBR-VIA-220'!$L$59</f>
        <v>860</v>
      </c>
      <c r="J126" s="10">
        <v>13.9</v>
      </c>
      <c r="K126" s="9" t="e">
        <f t="shared" si="23"/>
        <v>#REF!</v>
      </c>
      <c r="L126" s="81" t="e">
        <f>#REF!</f>
        <v>#REF!</v>
      </c>
      <c r="M126" s="9">
        <f t="shared" si="24"/>
        <v>11954</v>
      </c>
      <c r="N126" s="9" t="e">
        <f t="shared" si="25"/>
        <v>#REF!</v>
      </c>
      <c r="P126" s="157" t="e">
        <f>I126*K126</f>
        <v>#REF!</v>
      </c>
      <c r="Q126" s="28" t="e">
        <f t="shared" si="16"/>
        <v>#REF!</v>
      </c>
    </row>
    <row r="127" spans="2:17" s="28" customFormat="1" ht="33" customHeight="1">
      <c r="B127" s="24" t="s">
        <v>524</v>
      </c>
      <c r="C127" s="7" t="s">
        <v>523</v>
      </c>
      <c r="D127" s="125" t="s">
        <v>215</v>
      </c>
      <c r="E127" s="6" t="s">
        <v>525</v>
      </c>
      <c r="F127" s="25"/>
      <c r="G127" s="26"/>
      <c r="H127" s="7" t="s">
        <v>3</v>
      </c>
      <c r="I127" s="10">
        <f>'[4]PIN-ACR-035'!$L$59</f>
        <v>3150</v>
      </c>
      <c r="J127" s="10">
        <v>12.45</v>
      </c>
      <c r="K127" s="9" t="e">
        <f t="shared" si="23"/>
        <v>#REF!</v>
      </c>
      <c r="L127" s="81" t="e">
        <f>#REF!</f>
        <v>#REF!</v>
      </c>
      <c r="M127" s="9">
        <f t="shared" si="24"/>
        <v>39217.5</v>
      </c>
      <c r="N127" s="9" t="e">
        <f t="shared" si="25"/>
        <v>#REF!</v>
      </c>
      <c r="P127" s="157" t="e">
        <f>I127*K127</f>
        <v>#REF!</v>
      </c>
      <c r="Q127" s="28" t="e">
        <f t="shared" si="16"/>
        <v>#REF!</v>
      </c>
    </row>
    <row r="128" spans="2:17" s="41" customFormat="1" ht="19.899999999999999" customHeight="1">
      <c r="B128" s="34"/>
      <c r="C128" s="38"/>
      <c r="D128" s="131"/>
      <c r="E128" s="31" t="s">
        <v>26</v>
      </c>
      <c r="F128" s="36"/>
      <c r="G128" s="37"/>
      <c r="H128" s="38"/>
      <c r="I128" s="39"/>
      <c r="J128" s="40"/>
      <c r="K128" s="40"/>
      <c r="L128" s="40"/>
      <c r="M128" s="15">
        <f>SUM(M122:M127)</f>
        <v>98651.03</v>
      </c>
      <c r="N128" s="15" t="e">
        <f>SUM(N122:N127)</f>
        <v>#REF!</v>
      </c>
      <c r="P128" s="157">
        <f t="shared" si="15"/>
        <v>0</v>
      </c>
      <c r="Q128" s="28" t="e">
        <f t="shared" si="16"/>
        <v>#REF!</v>
      </c>
    </row>
    <row r="129" spans="2:18" s="3" customFormat="1" ht="12" customHeight="1">
      <c r="B129" s="45"/>
      <c r="C129" s="194"/>
      <c r="D129" s="132"/>
      <c r="E129" s="46"/>
      <c r="F129" s="4"/>
      <c r="G129" s="5"/>
      <c r="H129" s="45"/>
      <c r="I129" s="45"/>
      <c r="J129" s="47"/>
      <c r="K129" s="47"/>
      <c r="L129" s="47"/>
      <c r="M129" s="47"/>
      <c r="N129" s="48"/>
      <c r="P129" s="157">
        <f t="shared" si="15"/>
        <v>0</v>
      </c>
      <c r="Q129" s="28" t="b">
        <f t="shared" si="16"/>
        <v>1</v>
      </c>
    </row>
    <row r="130" spans="2:18" s="23" customFormat="1" ht="23.45" customHeight="1">
      <c r="B130" s="155" t="s">
        <v>496</v>
      </c>
      <c r="C130" s="143"/>
      <c r="D130" s="133"/>
      <c r="E130" s="42" t="s">
        <v>351</v>
      </c>
      <c r="F130" s="43"/>
      <c r="G130" s="44"/>
      <c r="H130" s="19"/>
      <c r="I130" s="20"/>
      <c r="J130" s="21"/>
      <c r="K130" s="21"/>
      <c r="L130" s="21"/>
      <c r="M130" s="21"/>
      <c r="N130" s="22"/>
      <c r="P130" s="157">
        <f t="shared" si="15"/>
        <v>0</v>
      </c>
      <c r="Q130" s="28" t="b">
        <f t="shared" si="16"/>
        <v>1</v>
      </c>
    </row>
    <row r="131" spans="2:18" s="28" customFormat="1" ht="24.95" customHeight="1">
      <c r="B131" s="24" t="s">
        <v>380</v>
      </c>
      <c r="C131" s="7" t="s">
        <v>572</v>
      </c>
      <c r="D131" s="125" t="s">
        <v>527</v>
      </c>
      <c r="E131" s="6" t="s">
        <v>573</v>
      </c>
      <c r="F131" s="25"/>
      <c r="G131" s="26"/>
      <c r="H131" s="7" t="s">
        <v>242</v>
      </c>
      <c r="I131" s="8">
        <f>'[5]URB-MFC-010'!$L$59</f>
        <v>2169.0700000000002</v>
      </c>
      <c r="J131" s="9">
        <v>50.81</v>
      </c>
      <c r="K131" s="9" t="e">
        <f>J131*(1+L131)</f>
        <v>#REF!</v>
      </c>
      <c r="L131" s="81" t="e">
        <f>#REF!</f>
        <v>#REF!</v>
      </c>
      <c r="M131" s="9">
        <f>TRUNC(I131*J131,2)</f>
        <v>110210.44</v>
      </c>
      <c r="N131" s="9" t="e">
        <f>TRUNC(I131*K131,2)</f>
        <v>#REF!</v>
      </c>
      <c r="P131" s="157" t="e">
        <f t="shared" si="15"/>
        <v>#REF!</v>
      </c>
      <c r="Q131" s="28" t="e">
        <f t="shared" si="16"/>
        <v>#REF!</v>
      </c>
    </row>
    <row r="132" spans="2:18" s="28" customFormat="1" ht="24.95" customHeight="1">
      <c r="B132" s="24" t="s">
        <v>383</v>
      </c>
      <c r="C132" s="7" t="s">
        <v>571</v>
      </c>
      <c r="D132" s="125" t="s">
        <v>527</v>
      </c>
      <c r="E132" s="6" t="s">
        <v>570</v>
      </c>
      <c r="F132" s="25"/>
      <c r="G132" s="26"/>
      <c r="H132" s="7" t="s">
        <v>242</v>
      </c>
      <c r="I132" s="8">
        <f>'[5]DEM-MFC-005'!$L$58</f>
        <v>19.600000000000001</v>
      </c>
      <c r="J132" s="9">
        <v>7.61</v>
      </c>
      <c r="K132" s="9" t="e">
        <f>J132*(1+L132)</f>
        <v>#REF!</v>
      </c>
      <c r="L132" s="81" t="e">
        <f>#REF!</f>
        <v>#REF!</v>
      </c>
      <c r="M132" s="9">
        <f>TRUNC(I132*J132,2)</f>
        <v>149.15</v>
      </c>
      <c r="N132" s="9" t="e">
        <f>TRUNC(I132*K132,2)</f>
        <v>#REF!</v>
      </c>
      <c r="P132" s="157" t="e">
        <f t="shared" si="15"/>
        <v>#REF!</v>
      </c>
      <c r="Q132" s="28" t="e">
        <f t="shared" si="16"/>
        <v>#REF!</v>
      </c>
    </row>
    <row r="133" spans="2:18" s="28" customFormat="1" ht="26.25" customHeight="1">
      <c r="B133" s="24" t="s">
        <v>384</v>
      </c>
      <c r="C133" s="7" t="s">
        <v>677</v>
      </c>
      <c r="D133" s="125" t="s">
        <v>527</v>
      </c>
      <c r="E133" s="6" t="s">
        <v>678</v>
      </c>
      <c r="F133" s="25"/>
      <c r="G133" s="26"/>
      <c r="H133" s="7" t="s">
        <v>237</v>
      </c>
      <c r="I133" s="8">
        <f>'[5]URB-PAS-005'!$L$56</f>
        <v>3127.55</v>
      </c>
      <c r="J133" s="9">
        <v>42.26</v>
      </c>
      <c r="K133" s="9" t="e">
        <f>J133*(1+L133)</f>
        <v>#REF!</v>
      </c>
      <c r="L133" s="81" t="e">
        <f>#REF!</f>
        <v>#REF!</v>
      </c>
      <c r="M133" s="9">
        <f>TRUNC(I133*J133,2)</f>
        <v>132170.26</v>
      </c>
      <c r="N133" s="9" t="e">
        <f>TRUNC(I133*K133,2)</f>
        <v>#REF!</v>
      </c>
      <c r="P133" s="157" t="e">
        <f t="shared" si="15"/>
        <v>#REF!</v>
      </c>
      <c r="Q133" s="28" t="e">
        <f t="shared" si="16"/>
        <v>#REF!</v>
      </c>
      <c r="R133" s="203">
        <f>56.81*80000</f>
        <v>4544800</v>
      </c>
    </row>
    <row r="134" spans="2:18" s="28" customFormat="1" ht="24.95" customHeight="1">
      <c r="B134" s="24" t="s">
        <v>385</v>
      </c>
      <c r="C134" s="7" t="s">
        <v>574</v>
      </c>
      <c r="D134" s="125" t="s">
        <v>527</v>
      </c>
      <c r="E134" s="6" t="s">
        <v>575</v>
      </c>
      <c r="F134" s="25"/>
      <c r="G134" s="26"/>
      <c r="H134" s="7" t="s">
        <v>266</v>
      </c>
      <c r="I134" s="8">
        <f>'[5]URB-PAS-015'!$M$55</f>
        <v>0</v>
      </c>
      <c r="J134" s="9">
        <v>15.38</v>
      </c>
      <c r="K134" s="9" t="e">
        <f>J134*(1+L134)</f>
        <v>#REF!</v>
      </c>
      <c r="L134" s="81" t="e">
        <f>#REF!</f>
        <v>#REF!</v>
      </c>
      <c r="M134" s="9">
        <f>TRUNC(I134*J134,2)</f>
        <v>0</v>
      </c>
      <c r="N134" s="9" t="e">
        <f>TRUNC(I134*K134,2)</f>
        <v>#REF!</v>
      </c>
      <c r="P134" s="157" t="e">
        <f t="shared" si="15"/>
        <v>#REF!</v>
      </c>
      <c r="Q134" s="28" t="e">
        <f t="shared" si="16"/>
        <v>#REF!</v>
      </c>
    </row>
    <row r="135" spans="2:18" s="28" customFormat="1" ht="18" customHeight="1">
      <c r="B135" s="153" t="s">
        <v>381</v>
      </c>
      <c r="C135" s="82"/>
      <c r="D135" s="124"/>
      <c r="E135" s="83" t="s">
        <v>394</v>
      </c>
      <c r="F135" s="25"/>
      <c r="G135" s="26"/>
      <c r="H135" s="7"/>
      <c r="I135" s="8"/>
      <c r="J135" s="9"/>
      <c r="K135" s="9"/>
      <c r="L135" s="81"/>
      <c r="M135" s="9"/>
      <c r="N135" s="9"/>
      <c r="P135" s="157">
        <f t="shared" si="15"/>
        <v>0</v>
      </c>
      <c r="Q135" s="28" t="b">
        <f t="shared" si="16"/>
        <v>1</v>
      </c>
    </row>
    <row r="136" spans="2:18" s="28" customFormat="1" ht="42.6" customHeight="1">
      <c r="B136" s="24" t="s">
        <v>386</v>
      </c>
      <c r="C136" s="7" t="s">
        <v>713</v>
      </c>
      <c r="D136" s="125" t="s">
        <v>527</v>
      </c>
      <c r="E136" s="6" t="s">
        <v>712</v>
      </c>
      <c r="F136" s="25"/>
      <c r="G136" s="26"/>
      <c r="H136" s="7" t="s">
        <v>237</v>
      </c>
      <c r="I136" s="8">
        <f>'[5]RO-41402'!$L$56</f>
        <v>9947.68</v>
      </c>
      <c r="J136" s="9">
        <v>6.07</v>
      </c>
      <c r="K136" s="9" t="e">
        <f>J136*(1+L136)</f>
        <v>#REF!</v>
      </c>
      <c r="L136" s="81" t="e">
        <f>#REF!</f>
        <v>#REF!</v>
      </c>
      <c r="M136" s="9">
        <f>TRUNC(I136*J136,2)</f>
        <v>60382.41</v>
      </c>
      <c r="N136" s="9" t="e">
        <f>TRUNC(I136*K136,2)</f>
        <v>#REF!</v>
      </c>
      <c r="P136" s="157" t="e">
        <f>I136*K136</f>
        <v>#REF!</v>
      </c>
      <c r="Q136" s="28" t="e">
        <f t="shared" si="16"/>
        <v>#REF!</v>
      </c>
    </row>
    <row r="137" spans="2:18" s="28" customFormat="1" ht="18" customHeight="1">
      <c r="B137" s="153" t="s">
        <v>382</v>
      </c>
      <c r="C137" s="82"/>
      <c r="D137" s="124"/>
      <c r="E137" s="83" t="s">
        <v>362</v>
      </c>
      <c r="F137" s="25"/>
      <c r="G137" s="26"/>
      <c r="H137" s="7"/>
      <c r="I137" s="8"/>
      <c r="J137" s="9"/>
      <c r="K137" s="9"/>
      <c r="L137" s="81"/>
      <c r="M137" s="9"/>
      <c r="N137" s="9"/>
      <c r="P137" s="157">
        <f t="shared" si="15"/>
        <v>0</v>
      </c>
      <c r="Q137" s="28" t="b">
        <f t="shared" si="16"/>
        <v>1</v>
      </c>
    </row>
    <row r="138" spans="2:18" s="28" customFormat="1" ht="24.95" customHeight="1">
      <c r="B138" s="24" t="s">
        <v>387</v>
      </c>
      <c r="C138" s="7" t="s">
        <v>576</v>
      </c>
      <c r="D138" s="125" t="s">
        <v>527</v>
      </c>
      <c r="E138" s="6" t="s">
        <v>577</v>
      </c>
      <c r="F138" s="25"/>
      <c r="G138" s="26"/>
      <c r="H138" s="7" t="s">
        <v>224</v>
      </c>
      <c r="I138" s="8">
        <f>'[5]PAI-COV-010'!$L$57</f>
        <v>130</v>
      </c>
      <c r="J138" s="9">
        <v>8.0500000000000007</v>
      </c>
      <c r="K138" s="9" t="e">
        <f t="shared" ref="K138:K144" si="26">J138*(1+L138)</f>
        <v>#REF!</v>
      </c>
      <c r="L138" s="81" t="e">
        <f>#REF!</f>
        <v>#REF!</v>
      </c>
      <c r="M138" s="9">
        <f t="shared" ref="M138:M144" si="27">TRUNC(I138*J138,2)</f>
        <v>1046.5</v>
      </c>
      <c r="N138" s="9" t="e">
        <f t="shared" ref="N138:N144" si="28">TRUNC(I138*K138,2)</f>
        <v>#REF!</v>
      </c>
      <c r="P138" s="157" t="e">
        <f>I138*K138</f>
        <v>#REF!</v>
      </c>
      <c r="Q138" s="28" t="e">
        <f>P138=N138</f>
        <v>#REF!</v>
      </c>
    </row>
    <row r="139" spans="2:18" s="28" customFormat="1" ht="24.95" customHeight="1">
      <c r="B139" s="24" t="s">
        <v>389</v>
      </c>
      <c r="C139" s="7" t="s">
        <v>578</v>
      </c>
      <c r="D139" s="125" t="s">
        <v>527</v>
      </c>
      <c r="E139" s="6" t="s">
        <v>579</v>
      </c>
      <c r="F139" s="25"/>
      <c r="G139" s="26"/>
      <c r="H139" s="7" t="s">
        <v>224</v>
      </c>
      <c r="I139" s="8">
        <f>'[5]PAI-MUD-005'!$L$57</f>
        <v>19</v>
      </c>
      <c r="J139" s="9">
        <v>101.33</v>
      </c>
      <c r="K139" s="9" t="e">
        <f t="shared" si="26"/>
        <v>#REF!</v>
      </c>
      <c r="L139" s="81" t="e">
        <f>#REF!</f>
        <v>#REF!</v>
      </c>
      <c r="M139" s="9">
        <f t="shared" si="27"/>
        <v>1925.27</v>
      </c>
      <c r="N139" s="9" t="e">
        <f t="shared" si="28"/>
        <v>#REF!</v>
      </c>
      <c r="P139" s="157" t="e">
        <f t="shared" si="15"/>
        <v>#REF!</v>
      </c>
      <c r="Q139" s="28" t="e">
        <f t="shared" si="16"/>
        <v>#REF!</v>
      </c>
    </row>
    <row r="140" spans="2:18" s="28" customFormat="1" ht="24.95" customHeight="1">
      <c r="B140" s="24" t="s">
        <v>390</v>
      </c>
      <c r="C140" s="7" t="s">
        <v>580</v>
      </c>
      <c r="D140" s="125" t="s">
        <v>527</v>
      </c>
      <c r="E140" s="6" t="s">
        <v>581</v>
      </c>
      <c r="F140" s="25"/>
      <c r="G140" s="26"/>
      <c r="H140" s="7" t="s">
        <v>224</v>
      </c>
      <c r="I140" s="8">
        <f>'[5]PAI-MUD-010'!$L$57</f>
        <v>20</v>
      </c>
      <c r="J140" s="9">
        <v>101.33</v>
      </c>
      <c r="K140" s="9" t="e">
        <f t="shared" si="26"/>
        <v>#REF!</v>
      </c>
      <c r="L140" s="81" t="e">
        <f>#REF!</f>
        <v>#REF!</v>
      </c>
      <c r="M140" s="9">
        <f t="shared" si="27"/>
        <v>2026.6</v>
      </c>
      <c r="N140" s="9" t="e">
        <f t="shared" si="28"/>
        <v>#REF!</v>
      </c>
      <c r="P140" s="157" t="e">
        <f t="shared" si="15"/>
        <v>#REF!</v>
      </c>
      <c r="Q140" s="28" t="e">
        <f t="shared" si="16"/>
        <v>#REF!</v>
      </c>
    </row>
    <row r="141" spans="2:18" s="28" customFormat="1" ht="24.95" customHeight="1">
      <c r="B141" s="24" t="s">
        <v>399</v>
      </c>
      <c r="C141" s="7" t="s">
        <v>582</v>
      </c>
      <c r="D141" s="125" t="s">
        <v>527</v>
      </c>
      <c r="E141" s="6" t="s">
        <v>583</v>
      </c>
      <c r="F141" s="25"/>
      <c r="G141" s="26"/>
      <c r="H141" s="7" t="s">
        <v>224</v>
      </c>
      <c r="I141" s="8">
        <f>'[5]PAI-MUD-015'!$L$57</f>
        <v>20</v>
      </c>
      <c r="J141" s="9">
        <v>79</v>
      </c>
      <c r="K141" s="9" t="e">
        <f t="shared" si="26"/>
        <v>#REF!</v>
      </c>
      <c r="L141" s="81" t="e">
        <f>#REF!</f>
        <v>#REF!</v>
      </c>
      <c r="M141" s="9">
        <f t="shared" si="27"/>
        <v>1580</v>
      </c>
      <c r="N141" s="9" t="e">
        <f t="shared" si="28"/>
        <v>#REF!</v>
      </c>
      <c r="P141" s="157" t="e">
        <f t="shared" si="15"/>
        <v>#REF!</v>
      </c>
      <c r="Q141" s="28" t="e">
        <f t="shared" si="16"/>
        <v>#REF!</v>
      </c>
    </row>
    <row r="142" spans="2:18" s="28" customFormat="1" ht="24.95" customHeight="1">
      <c r="B142" s="24" t="s">
        <v>400</v>
      </c>
      <c r="C142" s="7" t="s">
        <v>584</v>
      </c>
      <c r="D142" s="125" t="s">
        <v>527</v>
      </c>
      <c r="E142" s="6" t="s">
        <v>585</v>
      </c>
      <c r="F142" s="25"/>
      <c r="G142" s="26"/>
      <c r="H142" s="7" t="s">
        <v>224</v>
      </c>
      <c r="I142" s="8">
        <f>'[5]PAI-MUD-025'!$L$57</f>
        <v>20</v>
      </c>
      <c r="J142" s="9">
        <v>72</v>
      </c>
      <c r="K142" s="9" t="e">
        <f t="shared" si="26"/>
        <v>#REF!</v>
      </c>
      <c r="L142" s="81" t="e">
        <f>#REF!</f>
        <v>#REF!</v>
      </c>
      <c r="M142" s="9">
        <f t="shared" si="27"/>
        <v>1440</v>
      </c>
      <c r="N142" s="9" t="e">
        <f t="shared" si="28"/>
        <v>#REF!</v>
      </c>
      <c r="P142" s="157" t="e">
        <f t="shared" si="15"/>
        <v>#REF!</v>
      </c>
      <c r="Q142" s="28" t="e">
        <f t="shared" si="16"/>
        <v>#REF!</v>
      </c>
    </row>
    <row r="143" spans="2:18" s="28" customFormat="1" ht="24.95" customHeight="1">
      <c r="B143" s="24" t="s">
        <v>515</v>
      </c>
      <c r="C143" s="7" t="s">
        <v>586</v>
      </c>
      <c r="D143" s="125" t="s">
        <v>527</v>
      </c>
      <c r="E143" s="6" t="s">
        <v>587</v>
      </c>
      <c r="F143" s="25"/>
      <c r="G143" s="26"/>
      <c r="H143" s="7" t="s">
        <v>224</v>
      </c>
      <c r="I143" s="8">
        <f>'[5]PAI-MUD-055'!$L$57</f>
        <v>48</v>
      </c>
      <c r="J143" s="9">
        <v>40</v>
      </c>
      <c r="K143" s="9" t="e">
        <f t="shared" si="26"/>
        <v>#REF!</v>
      </c>
      <c r="L143" s="81" t="e">
        <f>#REF!</f>
        <v>#REF!</v>
      </c>
      <c r="M143" s="9">
        <f t="shared" si="27"/>
        <v>1920</v>
      </c>
      <c r="N143" s="9" t="e">
        <f t="shared" si="28"/>
        <v>#REF!</v>
      </c>
      <c r="P143" s="157" t="e">
        <f t="shared" si="15"/>
        <v>#REF!</v>
      </c>
      <c r="Q143" s="28" t="e">
        <f t="shared" si="16"/>
        <v>#REF!</v>
      </c>
    </row>
    <row r="144" spans="2:18" s="28" customFormat="1" ht="46.15" customHeight="1">
      <c r="B144" s="204" t="s">
        <v>732</v>
      </c>
      <c r="C144" s="195" t="s">
        <v>731</v>
      </c>
      <c r="D144" s="196" t="s">
        <v>527</v>
      </c>
      <c r="E144" s="197" t="s">
        <v>730</v>
      </c>
      <c r="F144" s="198"/>
      <c r="G144" s="199"/>
      <c r="H144" s="195" t="s">
        <v>6</v>
      </c>
      <c r="I144" s="200" t="e">
        <f>#REF!</f>
        <v>#REF!</v>
      </c>
      <c r="J144" s="201">
        <v>169.41</v>
      </c>
      <c r="K144" s="201" t="e">
        <f t="shared" si="26"/>
        <v>#REF!</v>
      </c>
      <c r="L144" s="202" t="e">
        <f>#REF!</f>
        <v>#REF!</v>
      </c>
      <c r="M144" s="201" t="e">
        <f t="shared" si="27"/>
        <v>#REF!</v>
      </c>
      <c r="N144" s="201" t="e">
        <f t="shared" si="28"/>
        <v>#REF!</v>
      </c>
      <c r="P144" s="157" t="e">
        <f t="shared" si="15"/>
        <v>#REF!</v>
      </c>
      <c r="Q144" s="28" t="e">
        <f t="shared" si="16"/>
        <v>#REF!</v>
      </c>
    </row>
    <row r="145" spans="1:17" s="3" customFormat="1" ht="12" customHeight="1">
      <c r="B145" s="136"/>
      <c r="C145" s="191"/>
      <c r="D145" s="137"/>
      <c r="E145" s="138"/>
      <c r="F145" s="139"/>
      <c r="G145" s="140"/>
      <c r="H145" s="136"/>
      <c r="I145" s="136"/>
      <c r="J145" s="141"/>
      <c r="K145" s="141"/>
      <c r="L145" s="141"/>
      <c r="M145" s="141"/>
      <c r="N145" s="142"/>
      <c r="P145" s="157">
        <f t="shared" si="15"/>
        <v>0</v>
      </c>
      <c r="Q145" s="28" t="b">
        <f t="shared" si="16"/>
        <v>1</v>
      </c>
    </row>
    <row r="146" spans="1:17" s="41" customFormat="1" ht="19.899999999999999" customHeight="1">
      <c r="B146" s="34"/>
      <c r="C146" s="38"/>
      <c r="D146" s="131"/>
      <c r="E146" s="31" t="s">
        <v>27</v>
      </c>
      <c r="F146" s="36"/>
      <c r="G146" s="37"/>
      <c r="H146" s="38"/>
      <c r="I146" s="39"/>
      <c r="J146" s="40"/>
      <c r="K146" s="40"/>
      <c r="L146" s="40"/>
      <c r="M146" s="15" t="e">
        <f>SUM(M131:M144)</f>
        <v>#REF!</v>
      </c>
      <c r="N146" s="15" t="e">
        <f>SUM(N131:N144)</f>
        <v>#REF!</v>
      </c>
      <c r="Q146" s="28" t="e">
        <f t="shared" si="16"/>
        <v>#REF!</v>
      </c>
    </row>
    <row r="147" spans="1:17" s="3" customFormat="1" ht="12" customHeight="1">
      <c r="B147" s="45"/>
      <c r="C147" s="194"/>
      <c r="D147" s="132"/>
      <c r="E147" s="46"/>
      <c r="F147" s="4"/>
      <c r="G147" s="5"/>
      <c r="H147" s="45"/>
      <c r="I147" s="45"/>
      <c r="J147" s="47"/>
      <c r="K147" s="47"/>
      <c r="L147" s="47"/>
      <c r="M147" s="47"/>
      <c r="N147" s="48"/>
      <c r="P147" s="157">
        <f>I147*K147</f>
        <v>0</v>
      </c>
      <c r="Q147" s="28" t="b">
        <f t="shared" si="16"/>
        <v>1</v>
      </c>
    </row>
    <row r="148" spans="1:17" s="3" customFormat="1" ht="12" customHeight="1">
      <c r="B148" s="45"/>
      <c r="C148" s="194"/>
      <c r="D148" s="132"/>
      <c r="E148" s="46"/>
      <c r="F148" s="4"/>
      <c r="G148" s="5"/>
      <c r="H148" s="45"/>
      <c r="I148" s="45"/>
      <c r="J148" s="47"/>
      <c r="K148" s="47"/>
      <c r="L148" s="47"/>
      <c r="M148" s="47"/>
      <c r="N148" s="48"/>
    </row>
    <row r="149" spans="1:17" s="28" customFormat="1" ht="24" customHeight="1">
      <c r="B149" s="51"/>
      <c r="C149" s="52"/>
      <c r="D149" s="134"/>
      <c r="E149" s="52" t="s">
        <v>25</v>
      </c>
      <c r="F149" s="53"/>
      <c r="G149" s="54"/>
      <c r="H149" s="55"/>
      <c r="I149" s="56"/>
      <c r="J149" s="56"/>
      <c r="K149" s="56"/>
      <c r="L149" s="56"/>
      <c r="M149" s="15" t="e">
        <f>SUM(M33,M42,M62,M84,M106,M119,M128,M146)</f>
        <v>#REF!</v>
      </c>
      <c r="N149" s="15" t="e">
        <f>SUM(N33,N42,N62,N84,N106,N119,N128,N146)</f>
        <v>#REF!</v>
      </c>
      <c r="P149" s="157" t="e">
        <f>SUM(P19:P148)</f>
        <v>#REF!</v>
      </c>
    </row>
    <row r="150" spans="1:17">
      <c r="A150" s="28"/>
    </row>
    <row r="151" spans="1:17">
      <c r="A151" s="28"/>
      <c r="N151" s="80"/>
    </row>
    <row r="153" spans="1:17">
      <c r="M153" s="80"/>
      <c r="N153" s="80"/>
    </row>
  </sheetData>
  <mergeCells count="24">
    <mergeCell ref="B1:N9"/>
    <mergeCell ref="B10:N10"/>
    <mergeCell ref="B11:J11"/>
    <mergeCell ref="K11:N11"/>
    <mergeCell ref="B12:J12"/>
    <mergeCell ref="K12:N12"/>
    <mergeCell ref="B13:I13"/>
    <mergeCell ref="J13:N13"/>
    <mergeCell ref="B14:I14"/>
    <mergeCell ref="J14:L15"/>
    <mergeCell ref="M14:N14"/>
    <mergeCell ref="B15:I15"/>
    <mergeCell ref="M15:N15"/>
    <mergeCell ref="B16:B17"/>
    <mergeCell ref="C16:C17"/>
    <mergeCell ref="D16:D17"/>
    <mergeCell ref="E16:E17"/>
    <mergeCell ref="F16:G17"/>
    <mergeCell ref="I16:I17"/>
    <mergeCell ref="J16:K16"/>
    <mergeCell ref="L16:L17"/>
    <mergeCell ref="M16:N16"/>
    <mergeCell ref="F111:G111"/>
    <mergeCell ref="H16:H17"/>
  </mergeCells>
  <printOptions horizontalCentered="1"/>
  <pageMargins left="0" right="0" top="0.98425196850393704" bottom="0.39370078740157483" header="0.31496062992125984" footer="0.11811023622047245"/>
  <pageSetup paperSize="9" scale="85" orientation="landscape" r:id="rId1"/>
  <colBreaks count="1" manualBreakCount="1">
    <brk id="1" min="9" max="20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1"/>
  <sheetViews>
    <sheetView showGridLines="0" tabSelected="1" topLeftCell="A7" zoomScaleSheetLayoutView="94" workbookViewId="0">
      <selection activeCell="D15" sqref="D15"/>
    </sheetView>
  </sheetViews>
  <sheetFormatPr defaultColWidth="9.140625" defaultRowHeight="12.75"/>
  <cols>
    <col min="1" max="1" width="7.7109375" style="85" customWidth="1"/>
    <col min="2" max="2" width="35.42578125" style="85" customWidth="1"/>
    <col min="3" max="3" width="10.42578125" style="85" customWidth="1"/>
    <col min="4" max="4" width="9.28515625" style="85" customWidth="1"/>
    <col min="5" max="5" width="11.42578125" style="94" customWidth="1"/>
    <col min="6" max="6" width="12.140625" style="85" customWidth="1"/>
    <col min="7" max="7" width="9.7109375" style="85" customWidth="1"/>
    <col min="8" max="8" width="10.140625" style="85" customWidth="1"/>
    <col min="9" max="9" width="18.42578125" style="85" customWidth="1"/>
    <col min="10" max="10" width="6.28515625" style="85" customWidth="1"/>
    <col min="11" max="11" width="25.140625" style="85" bestFit="1" customWidth="1"/>
    <col min="12" max="256" width="9.140625" style="85"/>
    <col min="257" max="257" width="13.28515625" style="85" customWidth="1"/>
    <col min="258" max="258" width="37.85546875" style="85" customWidth="1"/>
    <col min="259" max="259" width="15.140625" style="85" bestFit="1" customWidth="1"/>
    <col min="260" max="260" width="11" style="85" bestFit="1" customWidth="1"/>
    <col min="261" max="261" width="13.28515625" style="85" customWidth="1"/>
    <col min="262" max="262" width="23.42578125" style="85" customWidth="1"/>
    <col min="263" max="264" width="12" style="85" bestFit="1" customWidth="1"/>
    <col min="265" max="265" width="15.140625" style="85" bestFit="1" customWidth="1"/>
    <col min="266" max="266" width="9.140625" style="85"/>
    <col min="267" max="267" width="25.140625" style="85" bestFit="1" customWidth="1"/>
    <col min="268" max="512" width="9.140625" style="85"/>
    <col min="513" max="513" width="13.28515625" style="85" customWidth="1"/>
    <col min="514" max="514" width="37.85546875" style="85" customWidth="1"/>
    <col min="515" max="515" width="15.140625" style="85" bestFit="1" customWidth="1"/>
    <col min="516" max="516" width="11" style="85" bestFit="1" customWidth="1"/>
    <col min="517" max="517" width="13.28515625" style="85" customWidth="1"/>
    <col min="518" max="518" width="23.42578125" style="85" customWidth="1"/>
    <col min="519" max="520" width="12" style="85" bestFit="1" customWidth="1"/>
    <col min="521" max="521" width="15.140625" style="85" bestFit="1" customWidth="1"/>
    <col min="522" max="522" width="9.140625" style="85"/>
    <col min="523" max="523" width="25.140625" style="85" bestFit="1" customWidth="1"/>
    <col min="524" max="768" width="9.140625" style="85"/>
    <col min="769" max="769" width="13.28515625" style="85" customWidth="1"/>
    <col min="770" max="770" width="37.85546875" style="85" customWidth="1"/>
    <col min="771" max="771" width="15.140625" style="85" bestFit="1" customWidth="1"/>
    <col min="772" max="772" width="11" style="85" bestFit="1" customWidth="1"/>
    <col min="773" max="773" width="13.28515625" style="85" customWidth="1"/>
    <col min="774" max="774" width="23.42578125" style="85" customWidth="1"/>
    <col min="775" max="776" width="12" style="85" bestFit="1" customWidth="1"/>
    <col min="777" max="777" width="15.140625" style="85" bestFit="1" customWidth="1"/>
    <col min="778" max="778" width="9.140625" style="85"/>
    <col min="779" max="779" width="25.140625" style="85" bestFit="1" customWidth="1"/>
    <col min="780" max="1024" width="9.140625" style="85"/>
    <col min="1025" max="1025" width="13.28515625" style="85" customWidth="1"/>
    <col min="1026" max="1026" width="37.85546875" style="85" customWidth="1"/>
    <col min="1027" max="1027" width="15.140625" style="85" bestFit="1" customWidth="1"/>
    <col min="1028" max="1028" width="11" style="85" bestFit="1" customWidth="1"/>
    <col min="1029" max="1029" width="13.28515625" style="85" customWidth="1"/>
    <col min="1030" max="1030" width="23.42578125" style="85" customWidth="1"/>
    <col min="1031" max="1032" width="12" style="85" bestFit="1" customWidth="1"/>
    <col min="1033" max="1033" width="15.140625" style="85" bestFit="1" customWidth="1"/>
    <col min="1034" max="1034" width="9.140625" style="85"/>
    <col min="1035" max="1035" width="25.140625" style="85" bestFit="1" customWidth="1"/>
    <col min="1036" max="1280" width="9.140625" style="85"/>
    <col min="1281" max="1281" width="13.28515625" style="85" customWidth="1"/>
    <col min="1282" max="1282" width="37.85546875" style="85" customWidth="1"/>
    <col min="1283" max="1283" width="15.140625" style="85" bestFit="1" customWidth="1"/>
    <col min="1284" max="1284" width="11" style="85" bestFit="1" customWidth="1"/>
    <col min="1285" max="1285" width="13.28515625" style="85" customWidth="1"/>
    <col min="1286" max="1286" width="23.42578125" style="85" customWidth="1"/>
    <col min="1287" max="1288" width="12" style="85" bestFit="1" customWidth="1"/>
    <col min="1289" max="1289" width="15.140625" style="85" bestFit="1" customWidth="1"/>
    <col min="1290" max="1290" width="9.140625" style="85"/>
    <col min="1291" max="1291" width="25.140625" style="85" bestFit="1" customWidth="1"/>
    <col min="1292" max="1536" width="9.140625" style="85"/>
    <col min="1537" max="1537" width="13.28515625" style="85" customWidth="1"/>
    <col min="1538" max="1538" width="37.85546875" style="85" customWidth="1"/>
    <col min="1539" max="1539" width="15.140625" style="85" bestFit="1" customWidth="1"/>
    <col min="1540" max="1540" width="11" style="85" bestFit="1" customWidth="1"/>
    <col min="1541" max="1541" width="13.28515625" style="85" customWidth="1"/>
    <col min="1542" max="1542" width="23.42578125" style="85" customWidth="1"/>
    <col min="1543" max="1544" width="12" style="85" bestFit="1" customWidth="1"/>
    <col min="1545" max="1545" width="15.140625" style="85" bestFit="1" customWidth="1"/>
    <col min="1546" max="1546" width="9.140625" style="85"/>
    <col min="1547" max="1547" width="25.140625" style="85" bestFit="1" customWidth="1"/>
    <col min="1548" max="1792" width="9.140625" style="85"/>
    <col min="1793" max="1793" width="13.28515625" style="85" customWidth="1"/>
    <col min="1794" max="1794" width="37.85546875" style="85" customWidth="1"/>
    <col min="1795" max="1795" width="15.140625" style="85" bestFit="1" customWidth="1"/>
    <col min="1796" max="1796" width="11" style="85" bestFit="1" customWidth="1"/>
    <col min="1797" max="1797" width="13.28515625" style="85" customWidth="1"/>
    <col min="1798" max="1798" width="23.42578125" style="85" customWidth="1"/>
    <col min="1799" max="1800" width="12" style="85" bestFit="1" customWidth="1"/>
    <col min="1801" max="1801" width="15.140625" style="85" bestFit="1" customWidth="1"/>
    <col min="1802" max="1802" width="9.140625" style="85"/>
    <col min="1803" max="1803" width="25.140625" style="85" bestFit="1" customWidth="1"/>
    <col min="1804" max="2048" width="9.140625" style="85"/>
    <col min="2049" max="2049" width="13.28515625" style="85" customWidth="1"/>
    <col min="2050" max="2050" width="37.85546875" style="85" customWidth="1"/>
    <col min="2051" max="2051" width="15.140625" style="85" bestFit="1" customWidth="1"/>
    <col min="2052" max="2052" width="11" style="85" bestFit="1" customWidth="1"/>
    <col min="2053" max="2053" width="13.28515625" style="85" customWidth="1"/>
    <col min="2054" max="2054" width="23.42578125" style="85" customWidth="1"/>
    <col min="2055" max="2056" width="12" style="85" bestFit="1" customWidth="1"/>
    <col min="2057" max="2057" width="15.140625" style="85" bestFit="1" customWidth="1"/>
    <col min="2058" max="2058" width="9.140625" style="85"/>
    <col min="2059" max="2059" width="25.140625" style="85" bestFit="1" customWidth="1"/>
    <col min="2060" max="2304" width="9.140625" style="85"/>
    <col min="2305" max="2305" width="13.28515625" style="85" customWidth="1"/>
    <col min="2306" max="2306" width="37.85546875" style="85" customWidth="1"/>
    <col min="2307" max="2307" width="15.140625" style="85" bestFit="1" customWidth="1"/>
    <col min="2308" max="2308" width="11" style="85" bestFit="1" customWidth="1"/>
    <col min="2309" max="2309" width="13.28515625" style="85" customWidth="1"/>
    <col min="2310" max="2310" width="23.42578125" style="85" customWidth="1"/>
    <col min="2311" max="2312" width="12" style="85" bestFit="1" customWidth="1"/>
    <col min="2313" max="2313" width="15.140625" style="85" bestFit="1" customWidth="1"/>
    <col min="2314" max="2314" width="9.140625" style="85"/>
    <col min="2315" max="2315" width="25.140625" style="85" bestFit="1" customWidth="1"/>
    <col min="2316" max="2560" width="9.140625" style="85"/>
    <col min="2561" max="2561" width="13.28515625" style="85" customWidth="1"/>
    <col min="2562" max="2562" width="37.85546875" style="85" customWidth="1"/>
    <col min="2563" max="2563" width="15.140625" style="85" bestFit="1" customWidth="1"/>
    <col min="2564" max="2564" width="11" style="85" bestFit="1" customWidth="1"/>
    <col min="2565" max="2565" width="13.28515625" style="85" customWidth="1"/>
    <col min="2566" max="2566" width="23.42578125" style="85" customWidth="1"/>
    <col min="2567" max="2568" width="12" style="85" bestFit="1" customWidth="1"/>
    <col min="2569" max="2569" width="15.140625" style="85" bestFit="1" customWidth="1"/>
    <col min="2570" max="2570" width="9.140625" style="85"/>
    <col min="2571" max="2571" width="25.140625" style="85" bestFit="1" customWidth="1"/>
    <col min="2572" max="2816" width="9.140625" style="85"/>
    <col min="2817" max="2817" width="13.28515625" style="85" customWidth="1"/>
    <col min="2818" max="2818" width="37.85546875" style="85" customWidth="1"/>
    <col min="2819" max="2819" width="15.140625" style="85" bestFit="1" customWidth="1"/>
    <col min="2820" max="2820" width="11" style="85" bestFit="1" customWidth="1"/>
    <col min="2821" max="2821" width="13.28515625" style="85" customWidth="1"/>
    <col min="2822" max="2822" width="23.42578125" style="85" customWidth="1"/>
    <col min="2823" max="2824" width="12" style="85" bestFit="1" customWidth="1"/>
    <col min="2825" max="2825" width="15.140625" style="85" bestFit="1" customWidth="1"/>
    <col min="2826" max="2826" width="9.140625" style="85"/>
    <col min="2827" max="2827" width="25.140625" style="85" bestFit="1" customWidth="1"/>
    <col min="2828" max="3072" width="9.140625" style="85"/>
    <col min="3073" max="3073" width="13.28515625" style="85" customWidth="1"/>
    <col min="3074" max="3074" width="37.85546875" style="85" customWidth="1"/>
    <col min="3075" max="3075" width="15.140625" style="85" bestFit="1" customWidth="1"/>
    <col min="3076" max="3076" width="11" style="85" bestFit="1" customWidth="1"/>
    <col min="3077" max="3077" width="13.28515625" style="85" customWidth="1"/>
    <col min="3078" max="3078" width="23.42578125" style="85" customWidth="1"/>
    <col min="3079" max="3080" width="12" style="85" bestFit="1" customWidth="1"/>
    <col min="3081" max="3081" width="15.140625" style="85" bestFit="1" customWidth="1"/>
    <col min="3082" max="3082" width="9.140625" style="85"/>
    <col min="3083" max="3083" width="25.140625" style="85" bestFit="1" customWidth="1"/>
    <col min="3084" max="3328" width="9.140625" style="85"/>
    <col min="3329" max="3329" width="13.28515625" style="85" customWidth="1"/>
    <col min="3330" max="3330" width="37.85546875" style="85" customWidth="1"/>
    <col min="3331" max="3331" width="15.140625" style="85" bestFit="1" customWidth="1"/>
    <col min="3332" max="3332" width="11" style="85" bestFit="1" customWidth="1"/>
    <col min="3333" max="3333" width="13.28515625" style="85" customWidth="1"/>
    <col min="3334" max="3334" width="23.42578125" style="85" customWidth="1"/>
    <col min="3335" max="3336" width="12" style="85" bestFit="1" customWidth="1"/>
    <col min="3337" max="3337" width="15.140625" style="85" bestFit="1" customWidth="1"/>
    <col min="3338" max="3338" width="9.140625" style="85"/>
    <col min="3339" max="3339" width="25.140625" style="85" bestFit="1" customWidth="1"/>
    <col min="3340" max="3584" width="9.140625" style="85"/>
    <col min="3585" max="3585" width="13.28515625" style="85" customWidth="1"/>
    <col min="3586" max="3586" width="37.85546875" style="85" customWidth="1"/>
    <col min="3587" max="3587" width="15.140625" style="85" bestFit="1" customWidth="1"/>
    <col min="3588" max="3588" width="11" style="85" bestFit="1" customWidth="1"/>
    <col min="3589" max="3589" width="13.28515625" style="85" customWidth="1"/>
    <col min="3590" max="3590" width="23.42578125" style="85" customWidth="1"/>
    <col min="3591" max="3592" width="12" style="85" bestFit="1" customWidth="1"/>
    <col min="3593" max="3593" width="15.140625" style="85" bestFit="1" customWidth="1"/>
    <col min="3594" max="3594" width="9.140625" style="85"/>
    <col min="3595" max="3595" width="25.140625" style="85" bestFit="1" customWidth="1"/>
    <col min="3596" max="3840" width="9.140625" style="85"/>
    <col min="3841" max="3841" width="13.28515625" style="85" customWidth="1"/>
    <col min="3842" max="3842" width="37.85546875" style="85" customWidth="1"/>
    <col min="3843" max="3843" width="15.140625" style="85" bestFit="1" customWidth="1"/>
    <col min="3844" max="3844" width="11" style="85" bestFit="1" customWidth="1"/>
    <col min="3845" max="3845" width="13.28515625" style="85" customWidth="1"/>
    <col min="3846" max="3846" width="23.42578125" style="85" customWidth="1"/>
    <col min="3847" max="3848" width="12" style="85" bestFit="1" customWidth="1"/>
    <col min="3849" max="3849" width="15.140625" style="85" bestFit="1" customWidth="1"/>
    <col min="3850" max="3850" width="9.140625" style="85"/>
    <col min="3851" max="3851" width="25.140625" style="85" bestFit="1" customWidth="1"/>
    <col min="3852" max="4096" width="9.140625" style="85"/>
    <col min="4097" max="4097" width="13.28515625" style="85" customWidth="1"/>
    <col min="4098" max="4098" width="37.85546875" style="85" customWidth="1"/>
    <col min="4099" max="4099" width="15.140625" style="85" bestFit="1" customWidth="1"/>
    <col min="4100" max="4100" width="11" style="85" bestFit="1" customWidth="1"/>
    <col min="4101" max="4101" width="13.28515625" style="85" customWidth="1"/>
    <col min="4102" max="4102" width="23.42578125" style="85" customWidth="1"/>
    <col min="4103" max="4104" width="12" style="85" bestFit="1" customWidth="1"/>
    <col min="4105" max="4105" width="15.140625" style="85" bestFit="1" customWidth="1"/>
    <col min="4106" max="4106" width="9.140625" style="85"/>
    <col min="4107" max="4107" width="25.140625" style="85" bestFit="1" customWidth="1"/>
    <col min="4108" max="4352" width="9.140625" style="85"/>
    <col min="4353" max="4353" width="13.28515625" style="85" customWidth="1"/>
    <col min="4354" max="4354" width="37.85546875" style="85" customWidth="1"/>
    <col min="4355" max="4355" width="15.140625" style="85" bestFit="1" customWidth="1"/>
    <col min="4356" max="4356" width="11" style="85" bestFit="1" customWidth="1"/>
    <col min="4357" max="4357" width="13.28515625" style="85" customWidth="1"/>
    <col min="4358" max="4358" width="23.42578125" style="85" customWidth="1"/>
    <col min="4359" max="4360" width="12" style="85" bestFit="1" customWidth="1"/>
    <col min="4361" max="4361" width="15.140625" style="85" bestFit="1" customWidth="1"/>
    <col min="4362" max="4362" width="9.140625" style="85"/>
    <col min="4363" max="4363" width="25.140625" style="85" bestFit="1" customWidth="1"/>
    <col min="4364" max="4608" width="9.140625" style="85"/>
    <col min="4609" max="4609" width="13.28515625" style="85" customWidth="1"/>
    <col min="4610" max="4610" width="37.85546875" style="85" customWidth="1"/>
    <col min="4611" max="4611" width="15.140625" style="85" bestFit="1" customWidth="1"/>
    <col min="4612" max="4612" width="11" style="85" bestFit="1" customWidth="1"/>
    <col min="4613" max="4613" width="13.28515625" style="85" customWidth="1"/>
    <col min="4614" max="4614" width="23.42578125" style="85" customWidth="1"/>
    <col min="4615" max="4616" width="12" style="85" bestFit="1" customWidth="1"/>
    <col min="4617" max="4617" width="15.140625" style="85" bestFit="1" customWidth="1"/>
    <col min="4618" max="4618" width="9.140625" style="85"/>
    <col min="4619" max="4619" width="25.140625" style="85" bestFit="1" customWidth="1"/>
    <col min="4620" max="4864" width="9.140625" style="85"/>
    <col min="4865" max="4865" width="13.28515625" style="85" customWidth="1"/>
    <col min="4866" max="4866" width="37.85546875" style="85" customWidth="1"/>
    <col min="4867" max="4867" width="15.140625" style="85" bestFit="1" customWidth="1"/>
    <col min="4868" max="4868" width="11" style="85" bestFit="1" customWidth="1"/>
    <col min="4869" max="4869" width="13.28515625" style="85" customWidth="1"/>
    <col min="4870" max="4870" width="23.42578125" style="85" customWidth="1"/>
    <col min="4871" max="4872" width="12" style="85" bestFit="1" customWidth="1"/>
    <col min="4873" max="4873" width="15.140625" style="85" bestFit="1" customWidth="1"/>
    <col min="4874" max="4874" width="9.140625" style="85"/>
    <col min="4875" max="4875" width="25.140625" style="85" bestFit="1" customWidth="1"/>
    <col min="4876" max="5120" width="9.140625" style="85"/>
    <col min="5121" max="5121" width="13.28515625" style="85" customWidth="1"/>
    <col min="5122" max="5122" width="37.85546875" style="85" customWidth="1"/>
    <col min="5123" max="5123" width="15.140625" style="85" bestFit="1" customWidth="1"/>
    <col min="5124" max="5124" width="11" style="85" bestFit="1" customWidth="1"/>
    <col min="5125" max="5125" width="13.28515625" style="85" customWidth="1"/>
    <col min="5126" max="5126" width="23.42578125" style="85" customWidth="1"/>
    <col min="5127" max="5128" width="12" style="85" bestFit="1" customWidth="1"/>
    <col min="5129" max="5129" width="15.140625" style="85" bestFit="1" customWidth="1"/>
    <col min="5130" max="5130" width="9.140625" style="85"/>
    <col min="5131" max="5131" width="25.140625" style="85" bestFit="1" customWidth="1"/>
    <col min="5132" max="5376" width="9.140625" style="85"/>
    <col min="5377" max="5377" width="13.28515625" style="85" customWidth="1"/>
    <col min="5378" max="5378" width="37.85546875" style="85" customWidth="1"/>
    <col min="5379" max="5379" width="15.140625" style="85" bestFit="1" customWidth="1"/>
    <col min="5380" max="5380" width="11" style="85" bestFit="1" customWidth="1"/>
    <col min="5381" max="5381" width="13.28515625" style="85" customWidth="1"/>
    <col min="5382" max="5382" width="23.42578125" style="85" customWidth="1"/>
    <col min="5383" max="5384" width="12" style="85" bestFit="1" customWidth="1"/>
    <col min="5385" max="5385" width="15.140625" style="85" bestFit="1" customWidth="1"/>
    <col min="5386" max="5386" width="9.140625" style="85"/>
    <col min="5387" max="5387" width="25.140625" style="85" bestFit="1" customWidth="1"/>
    <col min="5388" max="5632" width="9.140625" style="85"/>
    <col min="5633" max="5633" width="13.28515625" style="85" customWidth="1"/>
    <col min="5634" max="5634" width="37.85546875" style="85" customWidth="1"/>
    <col min="5635" max="5635" width="15.140625" style="85" bestFit="1" customWidth="1"/>
    <col min="5636" max="5636" width="11" style="85" bestFit="1" customWidth="1"/>
    <col min="5637" max="5637" width="13.28515625" style="85" customWidth="1"/>
    <col min="5638" max="5638" width="23.42578125" style="85" customWidth="1"/>
    <col min="5639" max="5640" width="12" style="85" bestFit="1" customWidth="1"/>
    <col min="5641" max="5641" width="15.140625" style="85" bestFit="1" customWidth="1"/>
    <col min="5642" max="5642" width="9.140625" style="85"/>
    <col min="5643" max="5643" width="25.140625" style="85" bestFit="1" customWidth="1"/>
    <col min="5644" max="5888" width="9.140625" style="85"/>
    <col min="5889" max="5889" width="13.28515625" style="85" customWidth="1"/>
    <col min="5890" max="5890" width="37.85546875" style="85" customWidth="1"/>
    <col min="5891" max="5891" width="15.140625" style="85" bestFit="1" customWidth="1"/>
    <col min="5892" max="5892" width="11" style="85" bestFit="1" customWidth="1"/>
    <col min="5893" max="5893" width="13.28515625" style="85" customWidth="1"/>
    <col min="5894" max="5894" width="23.42578125" style="85" customWidth="1"/>
    <col min="5895" max="5896" width="12" style="85" bestFit="1" customWidth="1"/>
    <col min="5897" max="5897" width="15.140625" style="85" bestFit="1" customWidth="1"/>
    <col min="5898" max="5898" width="9.140625" style="85"/>
    <col min="5899" max="5899" width="25.140625" style="85" bestFit="1" customWidth="1"/>
    <col min="5900" max="6144" width="9.140625" style="85"/>
    <col min="6145" max="6145" width="13.28515625" style="85" customWidth="1"/>
    <col min="6146" max="6146" width="37.85546875" style="85" customWidth="1"/>
    <col min="6147" max="6147" width="15.140625" style="85" bestFit="1" customWidth="1"/>
    <col min="6148" max="6148" width="11" style="85" bestFit="1" customWidth="1"/>
    <col min="6149" max="6149" width="13.28515625" style="85" customWidth="1"/>
    <col min="6150" max="6150" width="23.42578125" style="85" customWidth="1"/>
    <col min="6151" max="6152" width="12" style="85" bestFit="1" customWidth="1"/>
    <col min="6153" max="6153" width="15.140625" style="85" bestFit="1" customWidth="1"/>
    <col min="6154" max="6154" width="9.140625" style="85"/>
    <col min="6155" max="6155" width="25.140625" style="85" bestFit="1" customWidth="1"/>
    <col min="6156" max="6400" width="9.140625" style="85"/>
    <col min="6401" max="6401" width="13.28515625" style="85" customWidth="1"/>
    <col min="6402" max="6402" width="37.85546875" style="85" customWidth="1"/>
    <col min="6403" max="6403" width="15.140625" style="85" bestFit="1" customWidth="1"/>
    <col min="6404" max="6404" width="11" style="85" bestFit="1" customWidth="1"/>
    <col min="6405" max="6405" width="13.28515625" style="85" customWidth="1"/>
    <col min="6406" max="6406" width="23.42578125" style="85" customWidth="1"/>
    <col min="6407" max="6408" width="12" style="85" bestFit="1" customWidth="1"/>
    <col min="6409" max="6409" width="15.140625" style="85" bestFit="1" customWidth="1"/>
    <col min="6410" max="6410" width="9.140625" style="85"/>
    <col min="6411" max="6411" width="25.140625" style="85" bestFit="1" customWidth="1"/>
    <col min="6412" max="6656" width="9.140625" style="85"/>
    <col min="6657" max="6657" width="13.28515625" style="85" customWidth="1"/>
    <col min="6658" max="6658" width="37.85546875" style="85" customWidth="1"/>
    <col min="6659" max="6659" width="15.140625" style="85" bestFit="1" customWidth="1"/>
    <col min="6660" max="6660" width="11" style="85" bestFit="1" customWidth="1"/>
    <col min="6661" max="6661" width="13.28515625" style="85" customWidth="1"/>
    <col min="6662" max="6662" width="23.42578125" style="85" customWidth="1"/>
    <col min="6663" max="6664" width="12" style="85" bestFit="1" customWidth="1"/>
    <col min="6665" max="6665" width="15.140625" style="85" bestFit="1" customWidth="1"/>
    <col min="6666" max="6666" width="9.140625" style="85"/>
    <col min="6667" max="6667" width="25.140625" style="85" bestFit="1" customWidth="1"/>
    <col min="6668" max="6912" width="9.140625" style="85"/>
    <col min="6913" max="6913" width="13.28515625" style="85" customWidth="1"/>
    <col min="6914" max="6914" width="37.85546875" style="85" customWidth="1"/>
    <col min="6915" max="6915" width="15.140625" style="85" bestFit="1" customWidth="1"/>
    <col min="6916" max="6916" width="11" style="85" bestFit="1" customWidth="1"/>
    <col min="6917" max="6917" width="13.28515625" style="85" customWidth="1"/>
    <col min="6918" max="6918" width="23.42578125" style="85" customWidth="1"/>
    <col min="6919" max="6920" width="12" style="85" bestFit="1" customWidth="1"/>
    <col min="6921" max="6921" width="15.140625" style="85" bestFit="1" customWidth="1"/>
    <col min="6922" max="6922" width="9.140625" style="85"/>
    <col min="6923" max="6923" width="25.140625" style="85" bestFit="1" customWidth="1"/>
    <col min="6924" max="7168" width="9.140625" style="85"/>
    <col min="7169" max="7169" width="13.28515625" style="85" customWidth="1"/>
    <col min="7170" max="7170" width="37.85546875" style="85" customWidth="1"/>
    <col min="7171" max="7171" width="15.140625" style="85" bestFit="1" customWidth="1"/>
    <col min="7172" max="7172" width="11" style="85" bestFit="1" customWidth="1"/>
    <col min="7173" max="7173" width="13.28515625" style="85" customWidth="1"/>
    <col min="7174" max="7174" width="23.42578125" style="85" customWidth="1"/>
    <col min="7175" max="7176" width="12" style="85" bestFit="1" customWidth="1"/>
    <col min="7177" max="7177" width="15.140625" style="85" bestFit="1" customWidth="1"/>
    <col min="7178" max="7178" width="9.140625" style="85"/>
    <col min="7179" max="7179" width="25.140625" style="85" bestFit="1" customWidth="1"/>
    <col min="7180" max="7424" width="9.140625" style="85"/>
    <col min="7425" max="7425" width="13.28515625" style="85" customWidth="1"/>
    <col min="7426" max="7426" width="37.85546875" style="85" customWidth="1"/>
    <col min="7427" max="7427" width="15.140625" style="85" bestFit="1" customWidth="1"/>
    <col min="7428" max="7428" width="11" style="85" bestFit="1" customWidth="1"/>
    <col min="7429" max="7429" width="13.28515625" style="85" customWidth="1"/>
    <col min="7430" max="7430" width="23.42578125" style="85" customWidth="1"/>
    <col min="7431" max="7432" width="12" style="85" bestFit="1" customWidth="1"/>
    <col min="7433" max="7433" width="15.140625" style="85" bestFit="1" customWidth="1"/>
    <col min="7434" max="7434" width="9.140625" style="85"/>
    <col min="7435" max="7435" width="25.140625" style="85" bestFit="1" customWidth="1"/>
    <col min="7436" max="7680" width="9.140625" style="85"/>
    <col min="7681" max="7681" width="13.28515625" style="85" customWidth="1"/>
    <col min="7682" max="7682" width="37.85546875" style="85" customWidth="1"/>
    <col min="7683" max="7683" width="15.140625" style="85" bestFit="1" customWidth="1"/>
    <col min="7684" max="7684" width="11" style="85" bestFit="1" customWidth="1"/>
    <col min="7685" max="7685" width="13.28515625" style="85" customWidth="1"/>
    <col min="7686" max="7686" width="23.42578125" style="85" customWidth="1"/>
    <col min="7687" max="7688" width="12" style="85" bestFit="1" customWidth="1"/>
    <col min="7689" max="7689" width="15.140625" style="85" bestFit="1" customWidth="1"/>
    <col min="7690" max="7690" width="9.140625" style="85"/>
    <col min="7691" max="7691" width="25.140625" style="85" bestFit="1" customWidth="1"/>
    <col min="7692" max="7936" width="9.140625" style="85"/>
    <col min="7937" max="7937" width="13.28515625" style="85" customWidth="1"/>
    <col min="7938" max="7938" width="37.85546875" style="85" customWidth="1"/>
    <col min="7939" max="7939" width="15.140625" style="85" bestFit="1" customWidth="1"/>
    <col min="7940" max="7940" width="11" style="85" bestFit="1" customWidth="1"/>
    <col min="7941" max="7941" width="13.28515625" style="85" customWidth="1"/>
    <col min="7942" max="7942" width="23.42578125" style="85" customWidth="1"/>
    <col min="7943" max="7944" width="12" style="85" bestFit="1" customWidth="1"/>
    <col min="7945" max="7945" width="15.140625" style="85" bestFit="1" customWidth="1"/>
    <col min="7946" max="7946" width="9.140625" style="85"/>
    <col min="7947" max="7947" width="25.140625" style="85" bestFit="1" customWidth="1"/>
    <col min="7948" max="8192" width="9.140625" style="85"/>
    <col min="8193" max="8193" width="13.28515625" style="85" customWidth="1"/>
    <col min="8194" max="8194" width="37.85546875" style="85" customWidth="1"/>
    <col min="8195" max="8195" width="15.140625" style="85" bestFit="1" customWidth="1"/>
    <col min="8196" max="8196" width="11" style="85" bestFit="1" customWidth="1"/>
    <col min="8197" max="8197" width="13.28515625" style="85" customWidth="1"/>
    <col min="8198" max="8198" width="23.42578125" style="85" customWidth="1"/>
    <col min="8199" max="8200" width="12" style="85" bestFit="1" customWidth="1"/>
    <col min="8201" max="8201" width="15.140625" style="85" bestFit="1" customWidth="1"/>
    <col min="8202" max="8202" width="9.140625" style="85"/>
    <col min="8203" max="8203" width="25.140625" style="85" bestFit="1" customWidth="1"/>
    <col min="8204" max="8448" width="9.140625" style="85"/>
    <col min="8449" max="8449" width="13.28515625" style="85" customWidth="1"/>
    <col min="8450" max="8450" width="37.85546875" style="85" customWidth="1"/>
    <col min="8451" max="8451" width="15.140625" style="85" bestFit="1" customWidth="1"/>
    <col min="8452" max="8452" width="11" style="85" bestFit="1" customWidth="1"/>
    <col min="8453" max="8453" width="13.28515625" style="85" customWidth="1"/>
    <col min="8454" max="8454" width="23.42578125" style="85" customWidth="1"/>
    <col min="8455" max="8456" width="12" style="85" bestFit="1" customWidth="1"/>
    <col min="8457" max="8457" width="15.140625" style="85" bestFit="1" customWidth="1"/>
    <col min="8458" max="8458" width="9.140625" style="85"/>
    <col min="8459" max="8459" width="25.140625" style="85" bestFit="1" customWidth="1"/>
    <col min="8460" max="8704" width="9.140625" style="85"/>
    <col min="8705" max="8705" width="13.28515625" style="85" customWidth="1"/>
    <col min="8706" max="8706" width="37.85546875" style="85" customWidth="1"/>
    <col min="8707" max="8707" width="15.140625" style="85" bestFit="1" customWidth="1"/>
    <col min="8708" max="8708" width="11" style="85" bestFit="1" customWidth="1"/>
    <col min="8709" max="8709" width="13.28515625" style="85" customWidth="1"/>
    <col min="8710" max="8710" width="23.42578125" style="85" customWidth="1"/>
    <col min="8711" max="8712" width="12" style="85" bestFit="1" customWidth="1"/>
    <col min="8713" max="8713" width="15.140625" style="85" bestFit="1" customWidth="1"/>
    <col min="8714" max="8714" width="9.140625" style="85"/>
    <col min="8715" max="8715" width="25.140625" style="85" bestFit="1" customWidth="1"/>
    <col min="8716" max="8960" width="9.140625" style="85"/>
    <col min="8961" max="8961" width="13.28515625" style="85" customWidth="1"/>
    <col min="8962" max="8962" width="37.85546875" style="85" customWidth="1"/>
    <col min="8963" max="8963" width="15.140625" style="85" bestFit="1" customWidth="1"/>
    <col min="8964" max="8964" width="11" style="85" bestFit="1" customWidth="1"/>
    <col min="8965" max="8965" width="13.28515625" style="85" customWidth="1"/>
    <col min="8966" max="8966" width="23.42578125" style="85" customWidth="1"/>
    <col min="8967" max="8968" width="12" style="85" bestFit="1" customWidth="1"/>
    <col min="8969" max="8969" width="15.140625" style="85" bestFit="1" customWidth="1"/>
    <col min="8970" max="8970" width="9.140625" style="85"/>
    <col min="8971" max="8971" width="25.140625" style="85" bestFit="1" customWidth="1"/>
    <col min="8972" max="9216" width="9.140625" style="85"/>
    <col min="9217" max="9217" width="13.28515625" style="85" customWidth="1"/>
    <col min="9218" max="9218" width="37.85546875" style="85" customWidth="1"/>
    <col min="9219" max="9219" width="15.140625" style="85" bestFit="1" customWidth="1"/>
    <col min="9220" max="9220" width="11" style="85" bestFit="1" customWidth="1"/>
    <col min="9221" max="9221" width="13.28515625" style="85" customWidth="1"/>
    <col min="9222" max="9222" width="23.42578125" style="85" customWidth="1"/>
    <col min="9223" max="9224" width="12" style="85" bestFit="1" customWidth="1"/>
    <col min="9225" max="9225" width="15.140625" style="85" bestFit="1" customWidth="1"/>
    <col min="9226" max="9226" width="9.140625" style="85"/>
    <col min="9227" max="9227" width="25.140625" style="85" bestFit="1" customWidth="1"/>
    <col min="9228" max="9472" width="9.140625" style="85"/>
    <col min="9473" max="9473" width="13.28515625" style="85" customWidth="1"/>
    <col min="9474" max="9474" width="37.85546875" style="85" customWidth="1"/>
    <col min="9475" max="9475" width="15.140625" style="85" bestFit="1" customWidth="1"/>
    <col min="9476" max="9476" width="11" style="85" bestFit="1" customWidth="1"/>
    <col min="9477" max="9477" width="13.28515625" style="85" customWidth="1"/>
    <col min="9478" max="9478" width="23.42578125" style="85" customWidth="1"/>
    <col min="9479" max="9480" width="12" style="85" bestFit="1" customWidth="1"/>
    <col min="9481" max="9481" width="15.140625" style="85" bestFit="1" customWidth="1"/>
    <col min="9482" max="9482" width="9.140625" style="85"/>
    <col min="9483" max="9483" width="25.140625" style="85" bestFit="1" customWidth="1"/>
    <col min="9484" max="9728" width="9.140625" style="85"/>
    <col min="9729" max="9729" width="13.28515625" style="85" customWidth="1"/>
    <col min="9730" max="9730" width="37.85546875" style="85" customWidth="1"/>
    <col min="9731" max="9731" width="15.140625" style="85" bestFit="1" customWidth="1"/>
    <col min="9732" max="9732" width="11" style="85" bestFit="1" customWidth="1"/>
    <col min="9733" max="9733" width="13.28515625" style="85" customWidth="1"/>
    <col min="9734" max="9734" width="23.42578125" style="85" customWidth="1"/>
    <col min="9735" max="9736" width="12" style="85" bestFit="1" customWidth="1"/>
    <col min="9737" max="9737" width="15.140625" style="85" bestFit="1" customWidth="1"/>
    <col min="9738" max="9738" width="9.140625" style="85"/>
    <col min="9739" max="9739" width="25.140625" style="85" bestFit="1" customWidth="1"/>
    <col min="9740" max="9984" width="9.140625" style="85"/>
    <col min="9985" max="9985" width="13.28515625" style="85" customWidth="1"/>
    <col min="9986" max="9986" width="37.85546875" style="85" customWidth="1"/>
    <col min="9987" max="9987" width="15.140625" style="85" bestFit="1" customWidth="1"/>
    <col min="9988" max="9988" width="11" style="85" bestFit="1" customWidth="1"/>
    <col min="9989" max="9989" width="13.28515625" style="85" customWidth="1"/>
    <col min="9990" max="9990" width="23.42578125" style="85" customWidth="1"/>
    <col min="9991" max="9992" width="12" style="85" bestFit="1" customWidth="1"/>
    <col min="9993" max="9993" width="15.140625" style="85" bestFit="1" customWidth="1"/>
    <col min="9994" max="9994" width="9.140625" style="85"/>
    <col min="9995" max="9995" width="25.140625" style="85" bestFit="1" customWidth="1"/>
    <col min="9996" max="10240" width="9.140625" style="85"/>
    <col min="10241" max="10241" width="13.28515625" style="85" customWidth="1"/>
    <col min="10242" max="10242" width="37.85546875" style="85" customWidth="1"/>
    <col min="10243" max="10243" width="15.140625" style="85" bestFit="1" customWidth="1"/>
    <col min="10244" max="10244" width="11" style="85" bestFit="1" customWidth="1"/>
    <col min="10245" max="10245" width="13.28515625" style="85" customWidth="1"/>
    <col min="10246" max="10246" width="23.42578125" style="85" customWidth="1"/>
    <col min="10247" max="10248" width="12" style="85" bestFit="1" customWidth="1"/>
    <col min="10249" max="10249" width="15.140625" style="85" bestFit="1" customWidth="1"/>
    <col min="10250" max="10250" width="9.140625" style="85"/>
    <col min="10251" max="10251" width="25.140625" style="85" bestFit="1" customWidth="1"/>
    <col min="10252" max="10496" width="9.140625" style="85"/>
    <col min="10497" max="10497" width="13.28515625" style="85" customWidth="1"/>
    <col min="10498" max="10498" width="37.85546875" style="85" customWidth="1"/>
    <col min="10499" max="10499" width="15.140625" style="85" bestFit="1" customWidth="1"/>
    <col min="10500" max="10500" width="11" style="85" bestFit="1" customWidth="1"/>
    <col min="10501" max="10501" width="13.28515625" style="85" customWidth="1"/>
    <col min="10502" max="10502" width="23.42578125" style="85" customWidth="1"/>
    <col min="10503" max="10504" width="12" style="85" bestFit="1" customWidth="1"/>
    <col min="10505" max="10505" width="15.140625" style="85" bestFit="1" customWidth="1"/>
    <col min="10506" max="10506" width="9.140625" style="85"/>
    <col min="10507" max="10507" width="25.140625" style="85" bestFit="1" customWidth="1"/>
    <col min="10508" max="10752" width="9.140625" style="85"/>
    <col min="10753" max="10753" width="13.28515625" style="85" customWidth="1"/>
    <col min="10754" max="10754" width="37.85546875" style="85" customWidth="1"/>
    <col min="10755" max="10755" width="15.140625" style="85" bestFit="1" customWidth="1"/>
    <col min="10756" max="10756" width="11" style="85" bestFit="1" customWidth="1"/>
    <col min="10757" max="10757" width="13.28515625" style="85" customWidth="1"/>
    <col min="10758" max="10758" width="23.42578125" style="85" customWidth="1"/>
    <col min="10759" max="10760" width="12" style="85" bestFit="1" customWidth="1"/>
    <col min="10761" max="10761" width="15.140625" style="85" bestFit="1" customWidth="1"/>
    <col min="10762" max="10762" width="9.140625" style="85"/>
    <col min="10763" max="10763" width="25.140625" style="85" bestFit="1" customWidth="1"/>
    <col min="10764" max="11008" width="9.140625" style="85"/>
    <col min="11009" max="11009" width="13.28515625" style="85" customWidth="1"/>
    <col min="11010" max="11010" width="37.85546875" style="85" customWidth="1"/>
    <col min="11011" max="11011" width="15.140625" style="85" bestFit="1" customWidth="1"/>
    <col min="11012" max="11012" width="11" style="85" bestFit="1" customWidth="1"/>
    <col min="11013" max="11013" width="13.28515625" style="85" customWidth="1"/>
    <col min="11014" max="11014" width="23.42578125" style="85" customWidth="1"/>
    <col min="11015" max="11016" width="12" style="85" bestFit="1" customWidth="1"/>
    <col min="11017" max="11017" width="15.140625" style="85" bestFit="1" customWidth="1"/>
    <col min="11018" max="11018" width="9.140625" style="85"/>
    <col min="11019" max="11019" width="25.140625" style="85" bestFit="1" customWidth="1"/>
    <col min="11020" max="11264" width="9.140625" style="85"/>
    <col min="11265" max="11265" width="13.28515625" style="85" customWidth="1"/>
    <col min="11266" max="11266" width="37.85546875" style="85" customWidth="1"/>
    <col min="11267" max="11267" width="15.140625" style="85" bestFit="1" customWidth="1"/>
    <col min="11268" max="11268" width="11" style="85" bestFit="1" customWidth="1"/>
    <col min="11269" max="11269" width="13.28515625" style="85" customWidth="1"/>
    <col min="11270" max="11270" width="23.42578125" style="85" customWidth="1"/>
    <col min="11271" max="11272" width="12" style="85" bestFit="1" customWidth="1"/>
    <col min="11273" max="11273" width="15.140625" style="85" bestFit="1" customWidth="1"/>
    <col min="11274" max="11274" width="9.140625" style="85"/>
    <col min="11275" max="11275" width="25.140625" style="85" bestFit="1" customWidth="1"/>
    <col min="11276" max="11520" width="9.140625" style="85"/>
    <col min="11521" max="11521" width="13.28515625" style="85" customWidth="1"/>
    <col min="11522" max="11522" width="37.85546875" style="85" customWidth="1"/>
    <col min="11523" max="11523" width="15.140625" style="85" bestFit="1" customWidth="1"/>
    <col min="11524" max="11524" width="11" style="85" bestFit="1" customWidth="1"/>
    <col min="11525" max="11525" width="13.28515625" style="85" customWidth="1"/>
    <col min="11526" max="11526" width="23.42578125" style="85" customWidth="1"/>
    <col min="11527" max="11528" width="12" style="85" bestFit="1" customWidth="1"/>
    <col min="11529" max="11529" width="15.140625" style="85" bestFit="1" customWidth="1"/>
    <col min="11530" max="11530" width="9.140625" style="85"/>
    <col min="11531" max="11531" width="25.140625" style="85" bestFit="1" customWidth="1"/>
    <col min="11532" max="11776" width="9.140625" style="85"/>
    <col min="11777" max="11777" width="13.28515625" style="85" customWidth="1"/>
    <col min="11778" max="11778" width="37.85546875" style="85" customWidth="1"/>
    <col min="11779" max="11779" width="15.140625" style="85" bestFit="1" customWidth="1"/>
    <col min="11780" max="11780" width="11" style="85" bestFit="1" customWidth="1"/>
    <col min="11781" max="11781" width="13.28515625" style="85" customWidth="1"/>
    <col min="11782" max="11782" width="23.42578125" style="85" customWidth="1"/>
    <col min="11783" max="11784" width="12" style="85" bestFit="1" customWidth="1"/>
    <col min="11785" max="11785" width="15.140625" style="85" bestFit="1" customWidth="1"/>
    <col min="11786" max="11786" width="9.140625" style="85"/>
    <col min="11787" max="11787" width="25.140625" style="85" bestFit="1" customWidth="1"/>
    <col min="11788" max="12032" width="9.140625" style="85"/>
    <col min="12033" max="12033" width="13.28515625" style="85" customWidth="1"/>
    <col min="12034" max="12034" width="37.85546875" style="85" customWidth="1"/>
    <col min="12035" max="12035" width="15.140625" style="85" bestFit="1" customWidth="1"/>
    <col min="12036" max="12036" width="11" style="85" bestFit="1" customWidth="1"/>
    <col min="12037" max="12037" width="13.28515625" style="85" customWidth="1"/>
    <col min="12038" max="12038" width="23.42578125" style="85" customWidth="1"/>
    <col min="12039" max="12040" width="12" style="85" bestFit="1" customWidth="1"/>
    <col min="12041" max="12041" width="15.140625" style="85" bestFit="1" customWidth="1"/>
    <col min="12042" max="12042" width="9.140625" style="85"/>
    <col min="12043" max="12043" width="25.140625" style="85" bestFit="1" customWidth="1"/>
    <col min="12044" max="12288" width="9.140625" style="85"/>
    <col min="12289" max="12289" width="13.28515625" style="85" customWidth="1"/>
    <col min="12290" max="12290" width="37.85546875" style="85" customWidth="1"/>
    <col min="12291" max="12291" width="15.140625" style="85" bestFit="1" customWidth="1"/>
    <col min="12292" max="12292" width="11" style="85" bestFit="1" customWidth="1"/>
    <col min="12293" max="12293" width="13.28515625" style="85" customWidth="1"/>
    <col min="12294" max="12294" width="23.42578125" style="85" customWidth="1"/>
    <col min="12295" max="12296" width="12" style="85" bestFit="1" customWidth="1"/>
    <col min="12297" max="12297" width="15.140625" style="85" bestFit="1" customWidth="1"/>
    <col min="12298" max="12298" width="9.140625" style="85"/>
    <col min="12299" max="12299" width="25.140625" style="85" bestFit="1" customWidth="1"/>
    <col min="12300" max="12544" width="9.140625" style="85"/>
    <col min="12545" max="12545" width="13.28515625" style="85" customWidth="1"/>
    <col min="12546" max="12546" width="37.85546875" style="85" customWidth="1"/>
    <col min="12547" max="12547" width="15.140625" style="85" bestFit="1" customWidth="1"/>
    <col min="12548" max="12548" width="11" style="85" bestFit="1" customWidth="1"/>
    <col min="12549" max="12549" width="13.28515625" style="85" customWidth="1"/>
    <col min="12550" max="12550" width="23.42578125" style="85" customWidth="1"/>
    <col min="12551" max="12552" width="12" style="85" bestFit="1" customWidth="1"/>
    <col min="12553" max="12553" width="15.140625" style="85" bestFit="1" customWidth="1"/>
    <col min="12554" max="12554" width="9.140625" style="85"/>
    <col min="12555" max="12555" width="25.140625" style="85" bestFit="1" customWidth="1"/>
    <col min="12556" max="12800" width="9.140625" style="85"/>
    <col min="12801" max="12801" width="13.28515625" style="85" customWidth="1"/>
    <col min="12802" max="12802" width="37.85546875" style="85" customWidth="1"/>
    <col min="12803" max="12803" width="15.140625" style="85" bestFit="1" customWidth="1"/>
    <col min="12804" max="12804" width="11" style="85" bestFit="1" customWidth="1"/>
    <col min="12805" max="12805" width="13.28515625" style="85" customWidth="1"/>
    <col min="12806" max="12806" width="23.42578125" style="85" customWidth="1"/>
    <col min="12807" max="12808" width="12" style="85" bestFit="1" customWidth="1"/>
    <col min="12809" max="12809" width="15.140625" style="85" bestFit="1" customWidth="1"/>
    <col min="12810" max="12810" width="9.140625" style="85"/>
    <col min="12811" max="12811" width="25.140625" style="85" bestFit="1" customWidth="1"/>
    <col min="12812" max="13056" width="9.140625" style="85"/>
    <col min="13057" max="13057" width="13.28515625" style="85" customWidth="1"/>
    <col min="13058" max="13058" width="37.85546875" style="85" customWidth="1"/>
    <col min="13059" max="13059" width="15.140625" style="85" bestFit="1" customWidth="1"/>
    <col min="13060" max="13060" width="11" style="85" bestFit="1" customWidth="1"/>
    <col min="13061" max="13061" width="13.28515625" style="85" customWidth="1"/>
    <col min="13062" max="13062" width="23.42578125" style="85" customWidth="1"/>
    <col min="13063" max="13064" width="12" style="85" bestFit="1" customWidth="1"/>
    <col min="13065" max="13065" width="15.140625" style="85" bestFit="1" customWidth="1"/>
    <col min="13066" max="13066" width="9.140625" style="85"/>
    <col min="13067" max="13067" width="25.140625" style="85" bestFit="1" customWidth="1"/>
    <col min="13068" max="13312" width="9.140625" style="85"/>
    <col min="13313" max="13313" width="13.28515625" style="85" customWidth="1"/>
    <col min="13314" max="13314" width="37.85546875" style="85" customWidth="1"/>
    <col min="13315" max="13315" width="15.140625" style="85" bestFit="1" customWidth="1"/>
    <col min="13316" max="13316" width="11" style="85" bestFit="1" customWidth="1"/>
    <col min="13317" max="13317" width="13.28515625" style="85" customWidth="1"/>
    <col min="13318" max="13318" width="23.42578125" style="85" customWidth="1"/>
    <col min="13319" max="13320" width="12" style="85" bestFit="1" customWidth="1"/>
    <col min="13321" max="13321" width="15.140625" style="85" bestFit="1" customWidth="1"/>
    <col min="13322" max="13322" width="9.140625" style="85"/>
    <col min="13323" max="13323" width="25.140625" style="85" bestFit="1" customWidth="1"/>
    <col min="13324" max="13568" width="9.140625" style="85"/>
    <col min="13569" max="13569" width="13.28515625" style="85" customWidth="1"/>
    <col min="13570" max="13570" width="37.85546875" style="85" customWidth="1"/>
    <col min="13571" max="13571" width="15.140625" style="85" bestFit="1" customWidth="1"/>
    <col min="13572" max="13572" width="11" style="85" bestFit="1" customWidth="1"/>
    <col min="13573" max="13573" width="13.28515625" style="85" customWidth="1"/>
    <col min="13574" max="13574" width="23.42578125" style="85" customWidth="1"/>
    <col min="13575" max="13576" width="12" style="85" bestFit="1" customWidth="1"/>
    <col min="13577" max="13577" width="15.140625" style="85" bestFit="1" customWidth="1"/>
    <col min="13578" max="13578" width="9.140625" style="85"/>
    <col min="13579" max="13579" width="25.140625" style="85" bestFit="1" customWidth="1"/>
    <col min="13580" max="13824" width="9.140625" style="85"/>
    <col min="13825" max="13825" width="13.28515625" style="85" customWidth="1"/>
    <col min="13826" max="13826" width="37.85546875" style="85" customWidth="1"/>
    <col min="13827" max="13827" width="15.140625" style="85" bestFit="1" customWidth="1"/>
    <col min="13828" max="13828" width="11" style="85" bestFit="1" customWidth="1"/>
    <col min="13829" max="13829" width="13.28515625" style="85" customWidth="1"/>
    <col min="13830" max="13830" width="23.42578125" style="85" customWidth="1"/>
    <col min="13831" max="13832" width="12" style="85" bestFit="1" customWidth="1"/>
    <col min="13833" max="13833" width="15.140625" style="85" bestFit="1" customWidth="1"/>
    <col min="13834" max="13834" width="9.140625" style="85"/>
    <col min="13835" max="13835" width="25.140625" style="85" bestFit="1" customWidth="1"/>
    <col min="13836" max="14080" width="9.140625" style="85"/>
    <col min="14081" max="14081" width="13.28515625" style="85" customWidth="1"/>
    <col min="14082" max="14082" width="37.85546875" style="85" customWidth="1"/>
    <col min="14083" max="14083" width="15.140625" style="85" bestFit="1" customWidth="1"/>
    <col min="14084" max="14084" width="11" style="85" bestFit="1" customWidth="1"/>
    <col min="14085" max="14085" width="13.28515625" style="85" customWidth="1"/>
    <col min="14086" max="14086" width="23.42578125" style="85" customWidth="1"/>
    <col min="14087" max="14088" width="12" style="85" bestFit="1" customWidth="1"/>
    <col min="14089" max="14089" width="15.140625" style="85" bestFit="1" customWidth="1"/>
    <col min="14090" max="14090" width="9.140625" style="85"/>
    <col min="14091" max="14091" width="25.140625" style="85" bestFit="1" customWidth="1"/>
    <col min="14092" max="14336" width="9.140625" style="85"/>
    <col min="14337" max="14337" width="13.28515625" style="85" customWidth="1"/>
    <col min="14338" max="14338" width="37.85546875" style="85" customWidth="1"/>
    <col min="14339" max="14339" width="15.140625" style="85" bestFit="1" customWidth="1"/>
    <col min="14340" max="14340" width="11" style="85" bestFit="1" customWidth="1"/>
    <col min="14341" max="14341" width="13.28515625" style="85" customWidth="1"/>
    <col min="14342" max="14342" width="23.42578125" style="85" customWidth="1"/>
    <col min="14343" max="14344" width="12" style="85" bestFit="1" customWidth="1"/>
    <col min="14345" max="14345" width="15.140625" style="85" bestFit="1" customWidth="1"/>
    <col min="14346" max="14346" width="9.140625" style="85"/>
    <col min="14347" max="14347" width="25.140625" style="85" bestFit="1" customWidth="1"/>
    <col min="14348" max="14592" width="9.140625" style="85"/>
    <col min="14593" max="14593" width="13.28515625" style="85" customWidth="1"/>
    <col min="14594" max="14594" width="37.85546875" style="85" customWidth="1"/>
    <col min="14595" max="14595" width="15.140625" style="85" bestFit="1" customWidth="1"/>
    <col min="14596" max="14596" width="11" style="85" bestFit="1" customWidth="1"/>
    <col min="14597" max="14597" width="13.28515625" style="85" customWidth="1"/>
    <col min="14598" max="14598" width="23.42578125" style="85" customWidth="1"/>
    <col min="14599" max="14600" width="12" style="85" bestFit="1" customWidth="1"/>
    <col min="14601" max="14601" width="15.140625" style="85" bestFit="1" customWidth="1"/>
    <col min="14602" max="14602" width="9.140625" style="85"/>
    <col min="14603" max="14603" width="25.140625" style="85" bestFit="1" customWidth="1"/>
    <col min="14604" max="14848" width="9.140625" style="85"/>
    <col min="14849" max="14849" width="13.28515625" style="85" customWidth="1"/>
    <col min="14850" max="14850" width="37.85546875" style="85" customWidth="1"/>
    <col min="14851" max="14851" width="15.140625" style="85" bestFit="1" customWidth="1"/>
    <col min="14852" max="14852" width="11" style="85" bestFit="1" customWidth="1"/>
    <col min="14853" max="14853" width="13.28515625" style="85" customWidth="1"/>
    <col min="14854" max="14854" width="23.42578125" style="85" customWidth="1"/>
    <col min="14855" max="14856" width="12" style="85" bestFit="1" customWidth="1"/>
    <col min="14857" max="14857" width="15.140625" style="85" bestFit="1" customWidth="1"/>
    <col min="14858" max="14858" width="9.140625" style="85"/>
    <col min="14859" max="14859" width="25.140625" style="85" bestFit="1" customWidth="1"/>
    <col min="14860" max="15104" width="9.140625" style="85"/>
    <col min="15105" max="15105" width="13.28515625" style="85" customWidth="1"/>
    <col min="15106" max="15106" width="37.85546875" style="85" customWidth="1"/>
    <col min="15107" max="15107" width="15.140625" style="85" bestFit="1" customWidth="1"/>
    <col min="15108" max="15108" width="11" style="85" bestFit="1" customWidth="1"/>
    <col min="15109" max="15109" width="13.28515625" style="85" customWidth="1"/>
    <col min="15110" max="15110" width="23.42578125" style="85" customWidth="1"/>
    <col min="15111" max="15112" width="12" style="85" bestFit="1" customWidth="1"/>
    <col min="15113" max="15113" width="15.140625" style="85" bestFit="1" customWidth="1"/>
    <col min="15114" max="15114" width="9.140625" style="85"/>
    <col min="15115" max="15115" width="25.140625" style="85" bestFit="1" customWidth="1"/>
    <col min="15116" max="15360" width="9.140625" style="85"/>
    <col min="15361" max="15361" width="13.28515625" style="85" customWidth="1"/>
    <col min="15362" max="15362" width="37.85546875" style="85" customWidth="1"/>
    <col min="15363" max="15363" width="15.140625" style="85" bestFit="1" customWidth="1"/>
    <col min="15364" max="15364" width="11" style="85" bestFit="1" customWidth="1"/>
    <col min="15365" max="15365" width="13.28515625" style="85" customWidth="1"/>
    <col min="15366" max="15366" width="23.42578125" style="85" customWidth="1"/>
    <col min="15367" max="15368" width="12" style="85" bestFit="1" customWidth="1"/>
    <col min="15369" max="15369" width="15.140625" style="85" bestFit="1" customWidth="1"/>
    <col min="15370" max="15370" width="9.140625" style="85"/>
    <col min="15371" max="15371" width="25.140625" style="85" bestFit="1" customWidth="1"/>
    <col min="15372" max="15616" width="9.140625" style="85"/>
    <col min="15617" max="15617" width="13.28515625" style="85" customWidth="1"/>
    <col min="15618" max="15618" width="37.85546875" style="85" customWidth="1"/>
    <col min="15619" max="15619" width="15.140625" style="85" bestFit="1" customWidth="1"/>
    <col min="15620" max="15620" width="11" style="85" bestFit="1" customWidth="1"/>
    <col min="15621" max="15621" width="13.28515625" style="85" customWidth="1"/>
    <col min="15622" max="15622" width="23.42578125" style="85" customWidth="1"/>
    <col min="15623" max="15624" width="12" style="85" bestFit="1" customWidth="1"/>
    <col min="15625" max="15625" width="15.140625" style="85" bestFit="1" customWidth="1"/>
    <col min="15626" max="15626" width="9.140625" style="85"/>
    <col min="15627" max="15627" width="25.140625" style="85" bestFit="1" customWidth="1"/>
    <col min="15628" max="15872" width="9.140625" style="85"/>
    <col min="15873" max="15873" width="13.28515625" style="85" customWidth="1"/>
    <col min="15874" max="15874" width="37.85546875" style="85" customWidth="1"/>
    <col min="15875" max="15875" width="15.140625" style="85" bestFit="1" customWidth="1"/>
    <col min="15876" max="15876" width="11" style="85" bestFit="1" customWidth="1"/>
    <col min="15877" max="15877" width="13.28515625" style="85" customWidth="1"/>
    <col min="15878" max="15878" width="23.42578125" style="85" customWidth="1"/>
    <col min="15879" max="15880" width="12" style="85" bestFit="1" customWidth="1"/>
    <col min="15881" max="15881" width="15.140625" style="85" bestFit="1" customWidth="1"/>
    <col min="15882" max="15882" width="9.140625" style="85"/>
    <col min="15883" max="15883" width="25.140625" style="85" bestFit="1" customWidth="1"/>
    <col min="15884" max="16128" width="9.140625" style="85"/>
    <col min="16129" max="16129" width="13.28515625" style="85" customWidth="1"/>
    <col min="16130" max="16130" width="37.85546875" style="85" customWidth="1"/>
    <col min="16131" max="16131" width="15.140625" style="85" bestFit="1" customWidth="1"/>
    <col min="16132" max="16132" width="11" style="85" bestFit="1" customWidth="1"/>
    <col min="16133" max="16133" width="13.28515625" style="85" customWidth="1"/>
    <col min="16134" max="16134" width="23.42578125" style="85" customWidth="1"/>
    <col min="16135" max="16136" width="12" style="85" bestFit="1" customWidth="1"/>
    <col min="16137" max="16137" width="15.140625" style="85" bestFit="1" customWidth="1"/>
    <col min="16138" max="16138" width="9.140625" style="85"/>
    <col min="16139" max="16139" width="25.140625" style="85" bestFit="1" customWidth="1"/>
    <col min="16140" max="16384" width="9.140625" style="85"/>
  </cols>
  <sheetData>
    <row r="1" spans="1:11" s="84" customFormat="1" ht="29.45" customHeight="1">
      <c r="B1" s="236" t="s">
        <v>502</v>
      </c>
      <c r="C1" s="236"/>
      <c r="D1" s="236"/>
      <c r="E1" s="236"/>
      <c r="F1" s="236"/>
      <c r="G1" s="236"/>
      <c r="H1" s="236"/>
      <c r="I1" s="236"/>
    </row>
    <row r="2" spans="1:11" s="84" customFormat="1" ht="16.149999999999999" customHeight="1">
      <c r="B2" s="237" t="s">
        <v>744</v>
      </c>
      <c r="C2" s="237"/>
      <c r="D2" s="237"/>
      <c r="E2" s="237"/>
      <c r="F2" s="237"/>
      <c r="G2" s="237"/>
      <c r="H2" s="237"/>
      <c r="I2" s="237"/>
    </row>
    <row r="3" spans="1:11" s="84" customFormat="1" ht="28.15" customHeight="1">
      <c r="B3" s="238" t="s">
        <v>202</v>
      </c>
      <c r="C3" s="238"/>
      <c r="D3" s="238"/>
      <c r="E3" s="238"/>
      <c r="F3" s="238"/>
      <c r="G3" s="238"/>
      <c r="H3" s="238"/>
      <c r="I3" s="238"/>
    </row>
    <row r="4" spans="1:11" s="84" customFormat="1" ht="22.15" customHeight="1">
      <c r="B4" s="208"/>
      <c r="C4" s="208"/>
      <c r="D4" s="208"/>
      <c r="E4" s="208"/>
      <c r="F4" s="208"/>
      <c r="G4" s="208"/>
      <c r="H4" s="208"/>
      <c r="I4" s="208"/>
    </row>
    <row r="5" spans="1:11" s="84" customFormat="1" ht="13.5" thickBot="1">
      <c r="A5" s="92"/>
      <c r="B5" s="92"/>
      <c r="C5" s="92"/>
      <c r="D5" s="92"/>
      <c r="E5" s="116"/>
      <c r="F5" s="92"/>
      <c r="G5" s="92"/>
      <c r="H5" s="239" t="s">
        <v>745</v>
      </c>
      <c r="I5" s="239"/>
    </row>
    <row r="6" spans="1:11" s="86" customFormat="1" ht="27.6" customHeight="1" thickBot="1">
      <c r="A6" s="240" t="s">
        <v>162</v>
      </c>
      <c r="B6" s="241"/>
      <c r="C6" s="241"/>
      <c r="D6" s="241"/>
      <c r="E6" s="241"/>
      <c r="F6" s="241"/>
      <c r="G6" s="241"/>
      <c r="H6" s="242"/>
      <c r="I6" s="115">
        <f>'[6]FOLHA FECHAMENTO'!$G$23</f>
        <v>0</v>
      </c>
    </row>
    <row r="7" spans="1:11" s="86" customFormat="1" ht="18" customHeight="1" thickBot="1">
      <c r="A7" s="243" t="s">
        <v>156</v>
      </c>
      <c r="B7" s="243" t="s">
        <v>8</v>
      </c>
      <c r="C7" s="244" t="s">
        <v>163</v>
      </c>
      <c r="D7" s="244" t="s">
        <v>164</v>
      </c>
      <c r="E7" s="245" t="s">
        <v>24</v>
      </c>
      <c r="F7" s="245" t="s">
        <v>165</v>
      </c>
      <c r="G7" s="243" t="s">
        <v>166</v>
      </c>
      <c r="H7" s="243"/>
      <c r="I7" s="243"/>
    </row>
    <row r="8" spans="1:11" s="86" customFormat="1" ht="22.15" customHeight="1" thickBot="1">
      <c r="A8" s="243"/>
      <c r="B8" s="243"/>
      <c r="C8" s="244"/>
      <c r="D8" s="244"/>
      <c r="E8" s="246"/>
      <c r="F8" s="246"/>
      <c r="G8" s="209" t="s">
        <v>167</v>
      </c>
      <c r="H8" s="209" t="s">
        <v>168</v>
      </c>
      <c r="I8" s="209" t="s">
        <v>169</v>
      </c>
    </row>
    <row r="9" spans="1:11" s="86" customFormat="1" ht="19.899999999999999" customHeight="1" thickBot="1">
      <c r="A9" s="209">
        <v>1</v>
      </c>
      <c r="B9" s="97" t="s">
        <v>170</v>
      </c>
      <c r="C9" s="98">
        <f>D9*$I$6</f>
        <v>0</v>
      </c>
      <c r="D9" s="99">
        <v>3.7999999999999999E-2</v>
      </c>
      <c r="E9" s="209"/>
      <c r="F9" s="209" t="str">
        <f>IF(AND(D9&gt;=G9,D9&lt;=I9),"OK","DIFERE")</f>
        <v>OK</v>
      </c>
      <c r="G9" s="100">
        <v>3.7999999999999999E-2</v>
      </c>
      <c r="H9" s="100">
        <v>4.0099999999999997E-2</v>
      </c>
      <c r="I9" s="100">
        <v>4.6699999999999998E-2</v>
      </c>
      <c r="J9" s="86" t="s">
        <v>159</v>
      </c>
      <c r="K9" s="86" t="s">
        <v>171</v>
      </c>
    </row>
    <row r="10" spans="1:11" s="86" customFormat="1" ht="19.899999999999999" customHeight="1" thickBot="1">
      <c r="A10" s="209">
        <v>2</v>
      </c>
      <c r="B10" s="97" t="s">
        <v>172</v>
      </c>
      <c r="C10" s="98">
        <f>D10*$I$6</f>
        <v>0</v>
      </c>
      <c r="D10" s="101">
        <v>3.2000000000000002E-3</v>
      </c>
      <c r="E10" s="209"/>
      <c r="F10" s="209" t="str">
        <f>IF(AND(D10&gt;=G10,D10&lt;=I10),"OK","DIFERE")</f>
        <v>OK</v>
      </c>
      <c r="G10" s="100">
        <v>3.2000000000000002E-3</v>
      </c>
      <c r="H10" s="100">
        <v>4.0000000000000001E-3</v>
      </c>
      <c r="I10" s="100">
        <v>7.4000000000000003E-3</v>
      </c>
      <c r="J10" s="86" t="s">
        <v>173</v>
      </c>
      <c r="K10" s="86" t="s">
        <v>174</v>
      </c>
    </row>
    <row r="11" spans="1:11" s="86" customFormat="1" ht="19.899999999999999" customHeight="1" thickBot="1">
      <c r="A11" s="209">
        <v>3</v>
      </c>
      <c r="B11" s="97" t="s">
        <v>175</v>
      </c>
      <c r="C11" s="98">
        <f>D11*$I$6</f>
        <v>0</v>
      </c>
      <c r="D11" s="101">
        <v>5.0000000000000001E-3</v>
      </c>
      <c r="E11" s="209"/>
      <c r="F11" s="209" t="str">
        <f>IF(AND(D11&gt;=G11,D11&lt;=I11),"OK","DIFERE")</f>
        <v>OK</v>
      </c>
      <c r="G11" s="100">
        <v>5.0000000000000001E-3</v>
      </c>
      <c r="H11" s="100">
        <v>5.5999999999999999E-3</v>
      </c>
      <c r="I11" s="100">
        <v>9.7000000000000003E-3</v>
      </c>
      <c r="J11" s="86" t="s">
        <v>160</v>
      </c>
      <c r="K11" s="86" t="s">
        <v>176</v>
      </c>
    </row>
    <row r="12" spans="1:11" s="86" customFormat="1" ht="19.899999999999999" customHeight="1" thickBot="1">
      <c r="A12" s="209">
        <v>4</v>
      </c>
      <c r="B12" s="97" t="s">
        <v>177</v>
      </c>
      <c r="C12" s="98">
        <f>D12*($I$6+C9+C10+C11)</f>
        <v>0</v>
      </c>
      <c r="D12" s="101">
        <v>1.0200000000000001E-2</v>
      </c>
      <c r="E12" s="209"/>
      <c r="F12" s="209" t="str">
        <f>IF(AND(D12&gt;=G12,D12&lt;=I12),"OK","DIFERE")</f>
        <v>OK</v>
      </c>
      <c r="G12" s="100">
        <v>1.0200000000000001E-2</v>
      </c>
      <c r="H12" s="100">
        <v>1.11E-2</v>
      </c>
      <c r="I12" s="100">
        <v>1.21E-2</v>
      </c>
      <c r="J12" s="86" t="s">
        <v>178</v>
      </c>
      <c r="K12" s="86" t="s">
        <v>179</v>
      </c>
    </row>
    <row r="13" spans="1:11" s="86" customFormat="1" ht="19.899999999999999" customHeight="1" thickBot="1">
      <c r="A13" s="209">
        <v>5</v>
      </c>
      <c r="B13" s="97" t="s">
        <v>180</v>
      </c>
      <c r="C13" s="98">
        <f>D13*($I$6+C9+C10+C11+C12)</f>
        <v>0</v>
      </c>
      <c r="D13" s="101">
        <v>6.6400000000000001E-2</v>
      </c>
      <c r="E13" s="209"/>
      <c r="F13" s="209" t="str">
        <f>IF(AND(D13&gt;=G13,D13&lt;=I13),"OK","DIFERE")</f>
        <v>OK</v>
      </c>
      <c r="G13" s="100">
        <v>6.6400000000000001E-2</v>
      </c>
      <c r="H13" s="100">
        <v>7.2999999999999995E-2</v>
      </c>
      <c r="I13" s="100">
        <v>8.6900000000000005E-2</v>
      </c>
      <c r="J13" s="86" t="s">
        <v>161</v>
      </c>
      <c r="K13" s="86" t="s">
        <v>181</v>
      </c>
    </row>
    <row r="14" spans="1:11" s="86" customFormat="1" ht="19.899999999999999" customHeight="1" thickBot="1">
      <c r="A14" s="209">
        <v>6</v>
      </c>
      <c r="B14" s="102" t="s">
        <v>182</v>
      </c>
      <c r="C14" s="103">
        <f>D14*$I$6*(1+D21)</f>
        <v>0</v>
      </c>
      <c r="D14" s="104">
        <f>SUM(D15:D17)</f>
        <v>5.6499999999999995E-2</v>
      </c>
      <c r="E14" s="105"/>
      <c r="F14" s="106"/>
      <c r="G14" s="107"/>
      <c r="H14" s="107"/>
      <c r="I14" s="108"/>
      <c r="J14" s="86" t="s">
        <v>23</v>
      </c>
      <c r="K14" s="86" t="s">
        <v>158</v>
      </c>
    </row>
    <row r="15" spans="1:11" s="86" customFormat="1" ht="19.899999999999999" customHeight="1" thickBot="1">
      <c r="A15" s="210" t="s">
        <v>28</v>
      </c>
      <c r="B15" s="234" t="s">
        <v>183</v>
      </c>
      <c r="C15" s="247"/>
      <c r="D15" s="101">
        <v>6.4999999999999997E-3</v>
      </c>
      <c r="E15" s="105"/>
      <c r="F15" s="106"/>
      <c r="G15" s="106"/>
      <c r="H15" s="106"/>
      <c r="I15" s="109"/>
    </row>
    <row r="16" spans="1:11" s="86" customFormat="1" ht="19.899999999999999" customHeight="1" thickBot="1">
      <c r="A16" s="210" t="s">
        <v>29</v>
      </c>
      <c r="B16" s="234" t="s">
        <v>184</v>
      </c>
      <c r="C16" s="247"/>
      <c r="D16" s="101">
        <v>0.03</v>
      </c>
      <c r="E16" s="105"/>
      <c r="F16" s="106"/>
      <c r="G16" s="106"/>
      <c r="H16" s="106"/>
      <c r="I16" s="109"/>
    </row>
    <row r="17" spans="1:14" s="86" customFormat="1" ht="19.899999999999999" customHeight="1" thickBot="1">
      <c r="A17" s="210" t="s">
        <v>157</v>
      </c>
      <c r="B17" s="234" t="s">
        <v>185</v>
      </c>
      <c r="C17" s="247"/>
      <c r="D17" s="101">
        <v>0.02</v>
      </c>
      <c r="E17" s="105"/>
      <c r="F17" s="106"/>
      <c r="G17" s="106"/>
      <c r="H17" s="106"/>
      <c r="I17" s="109"/>
    </row>
    <row r="18" spans="1:14" s="86" customFormat="1" ht="19.899999999999999" customHeight="1" thickBot="1">
      <c r="A18" s="210" t="s">
        <v>186</v>
      </c>
      <c r="B18" s="234" t="s">
        <v>187</v>
      </c>
      <c r="C18" s="235"/>
      <c r="D18" s="110">
        <v>4.4999999999999998E-2</v>
      </c>
      <c r="E18" s="105"/>
      <c r="F18" s="106"/>
      <c r="G18" s="106"/>
      <c r="H18" s="106"/>
      <c r="I18" s="109"/>
    </row>
    <row r="19" spans="1:14" s="86" customFormat="1" ht="19.899999999999999" customHeight="1" thickBot="1">
      <c r="A19" s="243" t="s">
        <v>188</v>
      </c>
      <c r="B19" s="243"/>
      <c r="C19" s="111">
        <f>SUM(C9:C14)</f>
        <v>0</v>
      </c>
      <c r="D19" s="209"/>
      <c r="E19" s="145"/>
      <c r="F19" s="250"/>
      <c r="G19" s="250"/>
      <c r="H19" s="250"/>
      <c r="I19" s="251"/>
    </row>
    <row r="20" spans="1:14" s="86" customFormat="1" ht="19.899999999999999" customHeight="1" thickBot="1">
      <c r="A20" s="243" t="s">
        <v>190</v>
      </c>
      <c r="B20" s="243"/>
      <c r="C20" s="111">
        <f>C19+I6</f>
        <v>0</v>
      </c>
      <c r="D20" s="209"/>
      <c r="E20" s="209"/>
      <c r="F20" s="252" t="s">
        <v>189</v>
      </c>
      <c r="G20" s="253"/>
      <c r="H20" s="253"/>
      <c r="I20" s="254"/>
      <c r="K20" s="113">
        <f>(1+(D9+D10+D11))</f>
        <v>1.0462</v>
      </c>
      <c r="L20" s="187">
        <f>1+(D12)</f>
        <v>1.0102</v>
      </c>
      <c r="M20" s="187">
        <f>1+D12</f>
        <v>1.0102</v>
      </c>
      <c r="N20" s="86">
        <f>(K20*L20*M20)</f>
        <v>1.0676513266479999</v>
      </c>
    </row>
    <row r="21" spans="1:14" s="86" customFormat="1" ht="19.899999999999999" customHeight="1" thickBot="1">
      <c r="A21" s="255" t="s">
        <v>201</v>
      </c>
      <c r="B21" s="255"/>
      <c r="C21" s="255"/>
      <c r="D21" s="122">
        <f>((((1+D9+D10+D11)*(1+D12)*(1+D13))/(1-(D14+D18)))-1)</f>
        <v>0.25436559859321095</v>
      </c>
      <c r="E21" s="114"/>
      <c r="F21" s="112" t="s">
        <v>191</v>
      </c>
      <c r="G21" s="100">
        <v>0.19600000000000001</v>
      </c>
      <c r="H21" s="100">
        <v>0.2097</v>
      </c>
      <c r="I21" s="100">
        <v>0.24229999999999999</v>
      </c>
      <c r="K21" s="86">
        <f>(N20/(1-13.15%))</f>
        <v>1.2293049241773171</v>
      </c>
      <c r="L21" s="86">
        <f>K21-1</f>
        <v>0.22930492417731707</v>
      </c>
      <c r="M21" s="86">
        <f>L21*100</f>
        <v>22.930492417731706</v>
      </c>
    </row>
    <row r="22" spans="1:14" ht="17.45" customHeight="1">
      <c r="A22" s="119"/>
      <c r="B22" s="119"/>
      <c r="C22" s="119"/>
      <c r="D22" s="88"/>
      <c r="E22" s="120"/>
      <c r="F22" s="88"/>
      <c r="G22" s="88"/>
      <c r="H22" s="88"/>
      <c r="I22" s="88"/>
    </row>
    <row r="23" spans="1:14" ht="17.45" customHeight="1" thickBot="1">
      <c r="A23" s="119"/>
      <c r="B23" s="119"/>
      <c r="C23" s="119"/>
      <c r="D23" s="88"/>
      <c r="E23" s="120"/>
      <c r="F23" s="88"/>
      <c r="G23" s="88"/>
      <c r="H23" s="88"/>
      <c r="I23" s="88"/>
    </row>
    <row r="24" spans="1:14" ht="17.45" customHeight="1">
      <c r="A24" s="119"/>
      <c r="B24" s="119"/>
      <c r="C24" s="119"/>
      <c r="D24" s="88"/>
      <c r="E24" s="260" t="s">
        <v>748</v>
      </c>
      <c r="F24" s="261"/>
      <c r="G24" s="261"/>
      <c r="H24" s="261"/>
      <c r="I24" s="262"/>
    </row>
    <row r="25" spans="1:14" ht="15" customHeight="1">
      <c r="A25" s="88" t="s">
        <v>192</v>
      </c>
      <c r="B25" s="88"/>
      <c r="C25" s="88"/>
      <c r="D25" s="89"/>
      <c r="E25" s="257" t="s">
        <v>747</v>
      </c>
      <c r="F25" s="258"/>
      <c r="G25" s="258"/>
      <c r="H25" s="258"/>
      <c r="I25" s="259"/>
    </row>
    <row r="26" spans="1:14">
      <c r="A26" s="88" t="s">
        <v>193</v>
      </c>
      <c r="B26" s="88"/>
      <c r="C26" s="88"/>
      <c r="D26" s="89"/>
      <c r="E26" s="90"/>
      <c r="F26" s="84"/>
      <c r="G26" s="84"/>
      <c r="H26" s="118"/>
      <c r="I26" s="87"/>
    </row>
    <row r="27" spans="1:14">
      <c r="A27" s="88" t="s">
        <v>194</v>
      </c>
      <c r="B27" s="88"/>
      <c r="C27" s="88"/>
      <c r="D27" s="89"/>
      <c r="E27" s="90"/>
      <c r="F27" s="84"/>
      <c r="G27" s="84"/>
      <c r="H27" s="118"/>
      <c r="I27" s="87"/>
    </row>
    <row r="28" spans="1:14">
      <c r="A28" s="88" t="s">
        <v>195</v>
      </c>
      <c r="B28" s="88"/>
      <c r="C28" s="88"/>
      <c r="D28" s="89"/>
      <c r="E28" s="90"/>
      <c r="F28" s="84"/>
      <c r="G28" s="84"/>
      <c r="H28" s="118"/>
      <c r="I28" s="87"/>
    </row>
    <row r="29" spans="1:14">
      <c r="A29" s="88" t="s">
        <v>196</v>
      </c>
      <c r="B29" s="88"/>
      <c r="C29" s="88"/>
      <c r="D29" s="89"/>
      <c r="E29" s="90"/>
      <c r="F29" s="84"/>
      <c r="G29" s="84"/>
      <c r="H29" s="118"/>
      <c r="I29" s="87"/>
    </row>
    <row r="30" spans="1:14">
      <c r="A30" s="88" t="s">
        <v>197</v>
      </c>
      <c r="B30" s="88"/>
      <c r="C30" s="88"/>
      <c r="D30" s="89"/>
      <c r="E30" s="90"/>
      <c r="F30" s="84"/>
      <c r="G30" s="84"/>
      <c r="H30" s="118"/>
      <c r="I30" s="87"/>
    </row>
    <row r="31" spans="1:14" ht="13.5" thickBot="1">
      <c r="A31" s="88" t="s">
        <v>198</v>
      </c>
      <c r="B31" s="88"/>
      <c r="C31" s="88"/>
      <c r="D31" s="89"/>
      <c r="E31" s="91"/>
      <c r="F31" s="92"/>
      <c r="G31" s="92"/>
      <c r="H31" s="121"/>
      <c r="I31" s="93"/>
    </row>
    <row r="32" spans="1:14" ht="15.6" customHeight="1">
      <c r="A32" s="88" t="s">
        <v>746</v>
      </c>
      <c r="B32" s="88"/>
      <c r="C32" s="88"/>
      <c r="D32" s="88"/>
      <c r="E32" s="89"/>
      <c r="I32" s="88"/>
    </row>
    <row r="33" spans="1:12" ht="10.9" customHeight="1">
      <c r="B33" s="88"/>
      <c r="C33" s="88"/>
      <c r="D33" s="88"/>
      <c r="E33" s="89"/>
      <c r="F33" s="95"/>
      <c r="G33" s="117"/>
      <c r="H33" s="117"/>
      <c r="I33" s="88"/>
    </row>
    <row r="34" spans="1:12" ht="18.600000000000001" customHeight="1">
      <c r="A34" s="118"/>
      <c r="B34" s="50" t="s">
        <v>158</v>
      </c>
      <c r="C34" s="50"/>
      <c r="D34" s="50"/>
      <c r="E34" s="50"/>
      <c r="F34" s="95"/>
      <c r="G34" s="117"/>
      <c r="H34" s="117"/>
      <c r="I34" s="88"/>
    </row>
    <row r="35" spans="1:12" ht="40.9" customHeight="1">
      <c r="B35" s="256" t="s">
        <v>749</v>
      </c>
      <c r="C35" s="256"/>
      <c r="D35" s="256"/>
      <c r="E35" s="256"/>
      <c r="F35" s="256"/>
      <c r="G35" s="256"/>
      <c r="H35" s="256"/>
      <c r="I35" s="256"/>
      <c r="L35" s="186"/>
    </row>
    <row r="36" spans="1:12" ht="18.600000000000001" customHeight="1">
      <c r="B36" s="88"/>
      <c r="C36" s="88"/>
      <c r="D36" s="88"/>
      <c r="E36" s="89"/>
      <c r="F36" s="95"/>
      <c r="G36" s="117"/>
      <c r="H36" s="117"/>
      <c r="I36" s="88"/>
      <c r="L36" s="186"/>
    </row>
    <row r="37" spans="1:12" ht="18.600000000000001" customHeight="1">
      <c r="B37" s="88"/>
      <c r="C37" s="88"/>
      <c r="D37" s="88"/>
      <c r="E37" s="89"/>
      <c r="F37" s="95"/>
      <c r="G37" s="117"/>
      <c r="H37" s="117"/>
      <c r="I37" s="88"/>
      <c r="L37" s="186"/>
    </row>
    <row r="38" spans="1:12" ht="18.600000000000001" customHeight="1" thickBot="1">
      <c r="B38" s="88"/>
      <c r="C38" s="95"/>
      <c r="D38" s="117"/>
      <c r="E38" s="117"/>
      <c r="I38" s="88"/>
    </row>
    <row r="39" spans="1:12" ht="14.45" customHeight="1">
      <c r="A39" s="88"/>
      <c r="B39" s="88"/>
      <c r="C39" s="248" t="s">
        <v>199</v>
      </c>
      <c r="D39" s="248"/>
      <c r="E39" s="248"/>
      <c r="I39" s="88"/>
    </row>
    <row r="40" spans="1:12">
      <c r="A40" s="88"/>
      <c r="B40" s="96"/>
      <c r="C40" s="249" t="s">
        <v>200</v>
      </c>
      <c r="D40" s="249"/>
      <c r="E40" s="249"/>
      <c r="I40" s="88"/>
    </row>
    <row r="41" spans="1:12">
      <c r="A41" s="88"/>
      <c r="B41" s="88"/>
      <c r="C41" s="88"/>
      <c r="D41" s="88"/>
      <c r="E41" s="89"/>
      <c r="F41" s="88"/>
      <c r="G41" s="88"/>
      <c r="H41" s="88"/>
      <c r="I41" s="88"/>
    </row>
  </sheetData>
  <mergeCells count="26">
    <mergeCell ref="C39:E39"/>
    <mergeCell ref="C40:E40"/>
    <mergeCell ref="A19:B19"/>
    <mergeCell ref="F19:I19"/>
    <mergeCell ref="A20:B20"/>
    <mergeCell ref="F20:I20"/>
    <mergeCell ref="A21:C21"/>
    <mergeCell ref="B35:I35"/>
    <mergeCell ref="E25:I25"/>
    <mergeCell ref="E24:I24"/>
    <mergeCell ref="B18:C18"/>
    <mergeCell ref="B1:I1"/>
    <mergeCell ref="B2:I2"/>
    <mergeCell ref="B3:I3"/>
    <mergeCell ref="H5:I5"/>
    <mergeCell ref="A6:H6"/>
    <mergeCell ref="A7:A8"/>
    <mergeCell ref="B7:B8"/>
    <mergeCell ref="C7:C8"/>
    <mergeCell ref="D7:D8"/>
    <mergeCell ref="E7:E8"/>
    <mergeCell ref="F7:F8"/>
    <mergeCell ref="G7:I7"/>
    <mergeCell ref="B15:C15"/>
    <mergeCell ref="B16:C16"/>
    <mergeCell ref="B17:C17"/>
  </mergeCells>
  <pageMargins left="0.59055118110236227" right="0" top="0.78740157480314965" bottom="0.59055118110236227" header="0.31496062992125984" footer="0.31496062992125984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T127"/>
  <sheetViews>
    <sheetView view="pageBreakPreview" zoomScaleSheetLayoutView="100" workbookViewId="0">
      <selection activeCell="K7" sqref="K7"/>
    </sheetView>
  </sheetViews>
  <sheetFormatPr defaultColWidth="8.85546875" defaultRowHeight="14.25"/>
  <cols>
    <col min="1" max="1" width="1.28515625" style="146" customWidth="1"/>
    <col min="2" max="2" width="8.85546875" style="146"/>
    <col min="3" max="3" width="0" style="146" hidden="1" customWidth="1"/>
    <col min="4" max="4" width="9.7109375" style="146" customWidth="1"/>
    <col min="5" max="5" width="63.7109375" style="150" customWidth="1"/>
    <col min="6" max="6" width="7.7109375" style="152" hidden="1" customWidth="1"/>
    <col min="7" max="7" width="1" style="151" hidden="1" customWidth="1"/>
    <col min="8" max="8" width="8.28515625" style="151" customWidth="1"/>
    <col min="9" max="9" width="12.42578125" style="151" customWidth="1"/>
    <col min="10" max="10" width="13.28515625" style="151" hidden="1" customWidth="1"/>
    <col min="11" max="11" width="12" style="151" customWidth="1"/>
    <col min="12" max="12" width="16.5703125" style="146" hidden="1" customWidth="1"/>
    <col min="13" max="13" width="13.28515625" style="146" hidden="1" customWidth="1"/>
    <col min="14" max="14" width="15" style="146" customWidth="1"/>
    <col min="15" max="15" width="12.42578125" style="146" customWidth="1"/>
    <col min="16" max="16" width="13.7109375" style="146" customWidth="1"/>
    <col min="17" max="17" width="5.42578125" style="146" customWidth="1"/>
    <col min="18" max="18" width="16" style="146" customWidth="1"/>
    <col min="19" max="19" width="12.140625" style="146" customWidth="1"/>
    <col min="20" max="260" width="8.85546875" style="146"/>
    <col min="261" max="261" width="64.7109375" style="146" customWidth="1"/>
    <col min="262" max="262" width="7.7109375" style="146" customWidth="1"/>
    <col min="263" max="263" width="11.5703125" style="146" customWidth="1"/>
    <col min="264" max="264" width="10.140625" style="146" customWidth="1"/>
    <col min="265" max="265" width="22.7109375" style="146" customWidth="1"/>
    <col min="266" max="266" width="17.42578125" style="146" customWidth="1"/>
    <col min="267" max="267" width="15.28515625" style="146" customWidth="1"/>
    <col min="268" max="269" width="9.140625" style="146" customWidth="1"/>
    <col min="270" max="271" width="9.28515625" style="146" bestFit="1" customWidth="1"/>
    <col min="272" max="272" width="10.28515625" style="146" bestFit="1" customWidth="1"/>
    <col min="273" max="274" width="9.28515625" style="146" bestFit="1" customWidth="1"/>
    <col min="275" max="516" width="8.85546875" style="146"/>
    <col min="517" max="517" width="64.7109375" style="146" customWidth="1"/>
    <col min="518" max="518" width="7.7109375" style="146" customWidth="1"/>
    <col min="519" max="519" width="11.5703125" style="146" customWidth="1"/>
    <col min="520" max="520" width="10.140625" style="146" customWidth="1"/>
    <col min="521" max="521" width="22.7109375" style="146" customWidth="1"/>
    <col min="522" max="522" width="17.42578125" style="146" customWidth="1"/>
    <col min="523" max="523" width="15.28515625" style="146" customWidth="1"/>
    <col min="524" max="525" width="9.140625" style="146" customWidth="1"/>
    <col min="526" max="527" width="9.28515625" style="146" bestFit="1" customWidth="1"/>
    <col min="528" max="528" width="10.28515625" style="146" bestFit="1" customWidth="1"/>
    <col min="529" max="530" width="9.28515625" style="146" bestFit="1" customWidth="1"/>
    <col min="531" max="772" width="8.85546875" style="146"/>
    <col min="773" max="773" width="64.7109375" style="146" customWidth="1"/>
    <col min="774" max="774" width="7.7109375" style="146" customWidth="1"/>
    <col min="775" max="775" width="11.5703125" style="146" customWidth="1"/>
    <col min="776" max="776" width="10.140625" style="146" customWidth="1"/>
    <col min="777" max="777" width="22.7109375" style="146" customWidth="1"/>
    <col min="778" max="778" width="17.42578125" style="146" customWidth="1"/>
    <col min="779" max="779" width="15.28515625" style="146" customWidth="1"/>
    <col min="780" max="781" width="9.140625" style="146" customWidth="1"/>
    <col min="782" max="783" width="9.28515625" style="146" bestFit="1" customWidth="1"/>
    <col min="784" max="784" width="10.28515625" style="146" bestFit="1" customWidth="1"/>
    <col min="785" max="786" width="9.28515625" style="146" bestFit="1" customWidth="1"/>
    <col min="787" max="1028" width="8.85546875" style="146"/>
    <col min="1029" max="1029" width="64.7109375" style="146" customWidth="1"/>
    <col min="1030" max="1030" width="7.7109375" style="146" customWidth="1"/>
    <col min="1031" max="1031" width="11.5703125" style="146" customWidth="1"/>
    <col min="1032" max="1032" width="10.140625" style="146" customWidth="1"/>
    <col min="1033" max="1033" width="22.7109375" style="146" customWidth="1"/>
    <col min="1034" max="1034" width="17.42578125" style="146" customWidth="1"/>
    <col min="1035" max="1035" width="15.28515625" style="146" customWidth="1"/>
    <col min="1036" max="1037" width="9.140625" style="146" customWidth="1"/>
    <col min="1038" max="1039" width="9.28515625" style="146" bestFit="1" customWidth="1"/>
    <col min="1040" max="1040" width="10.28515625" style="146" bestFit="1" customWidth="1"/>
    <col min="1041" max="1042" width="9.28515625" style="146" bestFit="1" customWidth="1"/>
    <col min="1043" max="1284" width="8.85546875" style="146"/>
    <col min="1285" max="1285" width="64.7109375" style="146" customWidth="1"/>
    <col min="1286" max="1286" width="7.7109375" style="146" customWidth="1"/>
    <col min="1287" max="1287" width="11.5703125" style="146" customWidth="1"/>
    <col min="1288" max="1288" width="10.140625" style="146" customWidth="1"/>
    <col min="1289" max="1289" width="22.7109375" style="146" customWidth="1"/>
    <col min="1290" max="1290" width="17.42578125" style="146" customWidth="1"/>
    <col min="1291" max="1291" width="15.28515625" style="146" customWidth="1"/>
    <col min="1292" max="1293" width="9.140625" style="146" customWidth="1"/>
    <col min="1294" max="1295" width="9.28515625" style="146" bestFit="1" customWidth="1"/>
    <col min="1296" max="1296" width="10.28515625" style="146" bestFit="1" customWidth="1"/>
    <col min="1297" max="1298" width="9.28515625" style="146" bestFit="1" customWidth="1"/>
    <col min="1299" max="1540" width="8.85546875" style="146"/>
    <col min="1541" max="1541" width="64.7109375" style="146" customWidth="1"/>
    <col min="1542" max="1542" width="7.7109375" style="146" customWidth="1"/>
    <col min="1543" max="1543" width="11.5703125" style="146" customWidth="1"/>
    <col min="1544" max="1544" width="10.140625" style="146" customWidth="1"/>
    <col min="1545" max="1545" width="22.7109375" style="146" customWidth="1"/>
    <col min="1546" max="1546" width="17.42578125" style="146" customWidth="1"/>
    <col min="1547" max="1547" width="15.28515625" style="146" customWidth="1"/>
    <col min="1548" max="1549" width="9.140625" style="146" customWidth="1"/>
    <col min="1550" max="1551" width="9.28515625" style="146" bestFit="1" customWidth="1"/>
    <col min="1552" max="1552" width="10.28515625" style="146" bestFit="1" customWidth="1"/>
    <col min="1553" max="1554" width="9.28515625" style="146" bestFit="1" customWidth="1"/>
    <col min="1555" max="1796" width="8.85546875" style="146"/>
    <col min="1797" max="1797" width="64.7109375" style="146" customWidth="1"/>
    <col min="1798" max="1798" width="7.7109375" style="146" customWidth="1"/>
    <col min="1799" max="1799" width="11.5703125" style="146" customWidth="1"/>
    <col min="1800" max="1800" width="10.140625" style="146" customWidth="1"/>
    <col min="1801" max="1801" width="22.7109375" style="146" customWidth="1"/>
    <col min="1802" max="1802" width="17.42578125" style="146" customWidth="1"/>
    <col min="1803" max="1803" width="15.28515625" style="146" customWidth="1"/>
    <col min="1804" max="1805" width="9.140625" style="146" customWidth="1"/>
    <col min="1806" max="1807" width="9.28515625" style="146" bestFit="1" customWidth="1"/>
    <col min="1808" max="1808" width="10.28515625" style="146" bestFit="1" customWidth="1"/>
    <col min="1809" max="1810" width="9.28515625" style="146" bestFit="1" customWidth="1"/>
    <col min="1811" max="2052" width="8.85546875" style="146"/>
    <col min="2053" max="2053" width="64.7109375" style="146" customWidth="1"/>
    <col min="2054" max="2054" width="7.7109375" style="146" customWidth="1"/>
    <col min="2055" max="2055" width="11.5703125" style="146" customWidth="1"/>
    <col min="2056" max="2056" width="10.140625" style="146" customWidth="1"/>
    <col min="2057" max="2057" width="22.7109375" style="146" customWidth="1"/>
    <col min="2058" max="2058" width="17.42578125" style="146" customWidth="1"/>
    <col min="2059" max="2059" width="15.28515625" style="146" customWidth="1"/>
    <col min="2060" max="2061" width="9.140625" style="146" customWidth="1"/>
    <col min="2062" max="2063" width="9.28515625" style="146" bestFit="1" customWidth="1"/>
    <col min="2064" max="2064" width="10.28515625" style="146" bestFit="1" customWidth="1"/>
    <col min="2065" max="2066" width="9.28515625" style="146" bestFit="1" customWidth="1"/>
    <col min="2067" max="2308" width="8.85546875" style="146"/>
    <col min="2309" max="2309" width="64.7109375" style="146" customWidth="1"/>
    <col min="2310" max="2310" width="7.7109375" style="146" customWidth="1"/>
    <col min="2311" max="2311" width="11.5703125" style="146" customWidth="1"/>
    <col min="2312" max="2312" width="10.140625" style="146" customWidth="1"/>
    <col min="2313" max="2313" width="22.7109375" style="146" customWidth="1"/>
    <col min="2314" max="2314" width="17.42578125" style="146" customWidth="1"/>
    <col min="2315" max="2315" width="15.28515625" style="146" customWidth="1"/>
    <col min="2316" max="2317" width="9.140625" style="146" customWidth="1"/>
    <col min="2318" max="2319" width="9.28515625" style="146" bestFit="1" customWidth="1"/>
    <col min="2320" max="2320" width="10.28515625" style="146" bestFit="1" customWidth="1"/>
    <col min="2321" max="2322" width="9.28515625" style="146" bestFit="1" customWidth="1"/>
    <col min="2323" max="2564" width="8.85546875" style="146"/>
    <col min="2565" max="2565" width="64.7109375" style="146" customWidth="1"/>
    <col min="2566" max="2566" width="7.7109375" style="146" customWidth="1"/>
    <col min="2567" max="2567" width="11.5703125" style="146" customWidth="1"/>
    <col min="2568" max="2568" width="10.140625" style="146" customWidth="1"/>
    <col min="2569" max="2569" width="22.7109375" style="146" customWidth="1"/>
    <col min="2570" max="2570" width="17.42578125" style="146" customWidth="1"/>
    <col min="2571" max="2571" width="15.28515625" style="146" customWidth="1"/>
    <col min="2572" max="2573" width="9.140625" style="146" customWidth="1"/>
    <col min="2574" max="2575" width="9.28515625" style="146" bestFit="1" customWidth="1"/>
    <col min="2576" max="2576" width="10.28515625" style="146" bestFit="1" customWidth="1"/>
    <col min="2577" max="2578" width="9.28515625" style="146" bestFit="1" customWidth="1"/>
    <col min="2579" max="2820" width="8.85546875" style="146"/>
    <col min="2821" max="2821" width="64.7109375" style="146" customWidth="1"/>
    <col min="2822" max="2822" width="7.7109375" style="146" customWidth="1"/>
    <col min="2823" max="2823" width="11.5703125" style="146" customWidth="1"/>
    <col min="2824" max="2824" width="10.140625" style="146" customWidth="1"/>
    <col min="2825" max="2825" width="22.7109375" style="146" customWidth="1"/>
    <col min="2826" max="2826" width="17.42578125" style="146" customWidth="1"/>
    <col min="2827" max="2827" width="15.28515625" style="146" customWidth="1"/>
    <col min="2828" max="2829" width="9.140625" style="146" customWidth="1"/>
    <col min="2830" max="2831" width="9.28515625" style="146" bestFit="1" customWidth="1"/>
    <col min="2832" max="2832" width="10.28515625" style="146" bestFit="1" customWidth="1"/>
    <col min="2833" max="2834" width="9.28515625" style="146" bestFit="1" customWidth="1"/>
    <col min="2835" max="3076" width="8.85546875" style="146"/>
    <col min="3077" max="3077" width="64.7109375" style="146" customWidth="1"/>
    <col min="3078" max="3078" width="7.7109375" style="146" customWidth="1"/>
    <col min="3079" max="3079" width="11.5703125" style="146" customWidth="1"/>
    <col min="3080" max="3080" width="10.140625" style="146" customWidth="1"/>
    <col min="3081" max="3081" width="22.7109375" style="146" customWidth="1"/>
    <col min="3082" max="3082" width="17.42578125" style="146" customWidth="1"/>
    <col min="3083" max="3083" width="15.28515625" style="146" customWidth="1"/>
    <col min="3084" max="3085" width="9.140625" style="146" customWidth="1"/>
    <col min="3086" max="3087" width="9.28515625" style="146" bestFit="1" customWidth="1"/>
    <col min="3088" max="3088" width="10.28515625" style="146" bestFit="1" customWidth="1"/>
    <col min="3089" max="3090" width="9.28515625" style="146" bestFit="1" customWidth="1"/>
    <col min="3091" max="3332" width="8.85546875" style="146"/>
    <col min="3333" max="3333" width="64.7109375" style="146" customWidth="1"/>
    <col min="3334" max="3334" width="7.7109375" style="146" customWidth="1"/>
    <col min="3335" max="3335" width="11.5703125" style="146" customWidth="1"/>
    <col min="3336" max="3336" width="10.140625" style="146" customWidth="1"/>
    <col min="3337" max="3337" width="22.7109375" style="146" customWidth="1"/>
    <col min="3338" max="3338" width="17.42578125" style="146" customWidth="1"/>
    <col min="3339" max="3339" width="15.28515625" style="146" customWidth="1"/>
    <col min="3340" max="3341" width="9.140625" style="146" customWidth="1"/>
    <col min="3342" max="3343" width="9.28515625" style="146" bestFit="1" customWidth="1"/>
    <col min="3344" max="3344" width="10.28515625" style="146" bestFit="1" customWidth="1"/>
    <col min="3345" max="3346" width="9.28515625" style="146" bestFit="1" customWidth="1"/>
    <col min="3347" max="3588" width="8.85546875" style="146"/>
    <col min="3589" max="3589" width="64.7109375" style="146" customWidth="1"/>
    <col min="3590" max="3590" width="7.7109375" style="146" customWidth="1"/>
    <col min="3591" max="3591" width="11.5703125" style="146" customWidth="1"/>
    <col min="3592" max="3592" width="10.140625" style="146" customWidth="1"/>
    <col min="3593" max="3593" width="22.7109375" style="146" customWidth="1"/>
    <col min="3594" max="3594" width="17.42578125" style="146" customWidth="1"/>
    <col min="3595" max="3595" width="15.28515625" style="146" customWidth="1"/>
    <col min="3596" max="3597" width="9.140625" style="146" customWidth="1"/>
    <col min="3598" max="3599" width="9.28515625" style="146" bestFit="1" customWidth="1"/>
    <col min="3600" max="3600" width="10.28515625" style="146" bestFit="1" customWidth="1"/>
    <col min="3601" max="3602" width="9.28515625" style="146" bestFit="1" customWidth="1"/>
    <col min="3603" max="3844" width="8.85546875" style="146"/>
    <col min="3845" max="3845" width="64.7109375" style="146" customWidth="1"/>
    <col min="3846" max="3846" width="7.7109375" style="146" customWidth="1"/>
    <col min="3847" max="3847" width="11.5703125" style="146" customWidth="1"/>
    <col min="3848" max="3848" width="10.140625" style="146" customWidth="1"/>
    <col min="3849" max="3849" width="22.7109375" style="146" customWidth="1"/>
    <col min="3850" max="3850" width="17.42578125" style="146" customWidth="1"/>
    <col min="3851" max="3851" width="15.28515625" style="146" customWidth="1"/>
    <col min="3852" max="3853" width="9.140625" style="146" customWidth="1"/>
    <col min="3854" max="3855" width="9.28515625" style="146" bestFit="1" customWidth="1"/>
    <col min="3856" max="3856" width="10.28515625" style="146" bestFit="1" customWidth="1"/>
    <col min="3857" max="3858" width="9.28515625" style="146" bestFit="1" customWidth="1"/>
    <col min="3859" max="4100" width="8.85546875" style="146"/>
    <col min="4101" max="4101" width="64.7109375" style="146" customWidth="1"/>
    <col min="4102" max="4102" width="7.7109375" style="146" customWidth="1"/>
    <col min="4103" max="4103" width="11.5703125" style="146" customWidth="1"/>
    <col min="4104" max="4104" width="10.140625" style="146" customWidth="1"/>
    <col min="4105" max="4105" width="22.7109375" style="146" customWidth="1"/>
    <col min="4106" max="4106" width="17.42578125" style="146" customWidth="1"/>
    <col min="4107" max="4107" width="15.28515625" style="146" customWidth="1"/>
    <col min="4108" max="4109" width="9.140625" style="146" customWidth="1"/>
    <col min="4110" max="4111" width="9.28515625" style="146" bestFit="1" customWidth="1"/>
    <col min="4112" max="4112" width="10.28515625" style="146" bestFit="1" customWidth="1"/>
    <col min="4113" max="4114" width="9.28515625" style="146" bestFit="1" customWidth="1"/>
    <col min="4115" max="4356" width="8.85546875" style="146"/>
    <col min="4357" max="4357" width="64.7109375" style="146" customWidth="1"/>
    <col min="4358" max="4358" width="7.7109375" style="146" customWidth="1"/>
    <col min="4359" max="4359" width="11.5703125" style="146" customWidth="1"/>
    <col min="4360" max="4360" width="10.140625" style="146" customWidth="1"/>
    <col min="4361" max="4361" width="22.7109375" style="146" customWidth="1"/>
    <col min="4362" max="4362" width="17.42578125" style="146" customWidth="1"/>
    <col min="4363" max="4363" width="15.28515625" style="146" customWidth="1"/>
    <col min="4364" max="4365" width="9.140625" style="146" customWidth="1"/>
    <col min="4366" max="4367" width="9.28515625" style="146" bestFit="1" customWidth="1"/>
    <col min="4368" max="4368" width="10.28515625" style="146" bestFit="1" customWidth="1"/>
    <col min="4369" max="4370" width="9.28515625" style="146" bestFit="1" customWidth="1"/>
    <col min="4371" max="4612" width="8.85546875" style="146"/>
    <col min="4613" max="4613" width="64.7109375" style="146" customWidth="1"/>
    <col min="4614" max="4614" width="7.7109375" style="146" customWidth="1"/>
    <col min="4615" max="4615" width="11.5703125" style="146" customWidth="1"/>
    <col min="4616" max="4616" width="10.140625" style="146" customWidth="1"/>
    <col min="4617" max="4617" width="22.7109375" style="146" customWidth="1"/>
    <col min="4618" max="4618" width="17.42578125" style="146" customWidth="1"/>
    <col min="4619" max="4619" width="15.28515625" style="146" customWidth="1"/>
    <col min="4620" max="4621" width="9.140625" style="146" customWidth="1"/>
    <col min="4622" max="4623" width="9.28515625" style="146" bestFit="1" customWidth="1"/>
    <col min="4624" max="4624" width="10.28515625" style="146" bestFit="1" customWidth="1"/>
    <col min="4625" max="4626" width="9.28515625" style="146" bestFit="1" customWidth="1"/>
    <col min="4627" max="4868" width="8.85546875" style="146"/>
    <col min="4869" max="4869" width="64.7109375" style="146" customWidth="1"/>
    <col min="4870" max="4870" width="7.7109375" style="146" customWidth="1"/>
    <col min="4871" max="4871" width="11.5703125" style="146" customWidth="1"/>
    <col min="4872" max="4872" width="10.140625" style="146" customWidth="1"/>
    <col min="4873" max="4873" width="22.7109375" style="146" customWidth="1"/>
    <col min="4874" max="4874" width="17.42578125" style="146" customWidth="1"/>
    <col min="4875" max="4875" width="15.28515625" style="146" customWidth="1"/>
    <col min="4876" max="4877" width="9.140625" style="146" customWidth="1"/>
    <col min="4878" max="4879" width="9.28515625" style="146" bestFit="1" customWidth="1"/>
    <col min="4880" max="4880" width="10.28515625" style="146" bestFit="1" customWidth="1"/>
    <col min="4881" max="4882" width="9.28515625" style="146" bestFit="1" customWidth="1"/>
    <col min="4883" max="5124" width="8.85546875" style="146"/>
    <col min="5125" max="5125" width="64.7109375" style="146" customWidth="1"/>
    <col min="5126" max="5126" width="7.7109375" style="146" customWidth="1"/>
    <col min="5127" max="5127" width="11.5703125" style="146" customWidth="1"/>
    <col min="5128" max="5128" width="10.140625" style="146" customWidth="1"/>
    <col min="5129" max="5129" width="22.7109375" style="146" customWidth="1"/>
    <col min="5130" max="5130" width="17.42578125" style="146" customWidth="1"/>
    <col min="5131" max="5131" width="15.28515625" style="146" customWidth="1"/>
    <col min="5132" max="5133" width="9.140625" style="146" customWidth="1"/>
    <col min="5134" max="5135" width="9.28515625" style="146" bestFit="1" customWidth="1"/>
    <col min="5136" max="5136" width="10.28515625" style="146" bestFit="1" customWidth="1"/>
    <col min="5137" max="5138" width="9.28515625" style="146" bestFit="1" customWidth="1"/>
    <col min="5139" max="5380" width="8.85546875" style="146"/>
    <col min="5381" max="5381" width="64.7109375" style="146" customWidth="1"/>
    <col min="5382" max="5382" width="7.7109375" style="146" customWidth="1"/>
    <col min="5383" max="5383" width="11.5703125" style="146" customWidth="1"/>
    <col min="5384" max="5384" width="10.140625" style="146" customWidth="1"/>
    <col min="5385" max="5385" width="22.7109375" style="146" customWidth="1"/>
    <col min="5386" max="5386" width="17.42578125" style="146" customWidth="1"/>
    <col min="5387" max="5387" width="15.28515625" style="146" customWidth="1"/>
    <col min="5388" max="5389" width="9.140625" style="146" customWidth="1"/>
    <col min="5390" max="5391" width="9.28515625" style="146" bestFit="1" customWidth="1"/>
    <col min="5392" max="5392" width="10.28515625" style="146" bestFit="1" customWidth="1"/>
    <col min="5393" max="5394" width="9.28515625" style="146" bestFit="1" customWidth="1"/>
    <col min="5395" max="5636" width="8.85546875" style="146"/>
    <col min="5637" max="5637" width="64.7109375" style="146" customWidth="1"/>
    <col min="5638" max="5638" width="7.7109375" style="146" customWidth="1"/>
    <col min="5639" max="5639" width="11.5703125" style="146" customWidth="1"/>
    <col min="5640" max="5640" width="10.140625" style="146" customWidth="1"/>
    <col min="5641" max="5641" width="22.7109375" style="146" customWidth="1"/>
    <col min="5642" max="5642" width="17.42578125" style="146" customWidth="1"/>
    <col min="5643" max="5643" width="15.28515625" style="146" customWidth="1"/>
    <col min="5644" max="5645" width="9.140625" style="146" customWidth="1"/>
    <col min="5646" max="5647" width="9.28515625" style="146" bestFit="1" customWidth="1"/>
    <col min="5648" max="5648" width="10.28515625" style="146" bestFit="1" customWidth="1"/>
    <col min="5649" max="5650" width="9.28515625" style="146" bestFit="1" customWidth="1"/>
    <col min="5651" max="5892" width="8.85546875" style="146"/>
    <col min="5893" max="5893" width="64.7109375" style="146" customWidth="1"/>
    <col min="5894" max="5894" width="7.7109375" style="146" customWidth="1"/>
    <col min="5895" max="5895" width="11.5703125" style="146" customWidth="1"/>
    <col min="5896" max="5896" width="10.140625" style="146" customWidth="1"/>
    <col min="5897" max="5897" width="22.7109375" style="146" customWidth="1"/>
    <col min="5898" max="5898" width="17.42578125" style="146" customWidth="1"/>
    <col min="5899" max="5899" width="15.28515625" style="146" customWidth="1"/>
    <col min="5900" max="5901" width="9.140625" style="146" customWidth="1"/>
    <col min="5902" max="5903" width="9.28515625" style="146" bestFit="1" customWidth="1"/>
    <col min="5904" max="5904" width="10.28515625" style="146" bestFit="1" customWidth="1"/>
    <col min="5905" max="5906" width="9.28515625" style="146" bestFit="1" customWidth="1"/>
    <col min="5907" max="6148" width="8.85546875" style="146"/>
    <col min="6149" max="6149" width="64.7109375" style="146" customWidth="1"/>
    <col min="6150" max="6150" width="7.7109375" style="146" customWidth="1"/>
    <col min="6151" max="6151" width="11.5703125" style="146" customWidth="1"/>
    <col min="6152" max="6152" width="10.140625" style="146" customWidth="1"/>
    <col min="6153" max="6153" width="22.7109375" style="146" customWidth="1"/>
    <col min="6154" max="6154" width="17.42578125" style="146" customWidth="1"/>
    <col min="6155" max="6155" width="15.28515625" style="146" customWidth="1"/>
    <col min="6156" max="6157" width="9.140625" style="146" customWidth="1"/>
    <col min="6158" max="6159" width="9.28515625" style="146" bestFit="1" customWidth="1"/>
    <col min="6160" max="6160" width="10.28515625" style="146" bestFit="1" customWidth="1"/>
    <col min="6161" max="6162" width="9.28515625" style="146" bestFit="1" customWidth="1"/>
    <col min="6163" max="6404" width="8.85546875" style="146"/>
    <col min="6405" max="6405" width="64.7109375" style="146" customWidth="1"/>
    <col min="6406" max="6406" width="7.7109375" style="146" customWidth="1"/>
    <col min="6407" max="6407" width="11.5703125" style="146" customWidth="1"/>
    <col min="6408" max="6408" width="10.140625" style="146" customWidth="1"/>
    <col min="6409" max="6409" width="22.7109375" style="146" customWidth="1"/>
    <col min="6410" max="6410" width="17.42578125" style="146" customWidth="1"/>
    <col min="6411" max="6411" width="15.28515625" style="146" customWidth="1"/>
    <col min="6412" max="6413" width="9.140625" style="146" customWidth="1"/>
    <col min="6414" max="6415" width="9.28515625" style="146" bestFit="1" customWidth="1"/>
    <col min="6416" max="6416" width="10.28515625" style="146" bestFit="1" customWidth="1"/>
    <col min="6417" max="6418" width="9.28515625" style="146" bestFit="1" customWidth="1"/>
    <col min="6419" max="6660" width="8.85546875" style="146"/>
    <col min="6661" max="6661" width="64.7109375" style="146" customWidth="1"/>
    <col min="6662" max="6662" width="7.7109375" style="146" customWidth="1"/>
    <col min="6663" max="6663" width="11.5703125" style="146" customWidth="1"/>
    <col min="6664" max="6664" width="10.140625" style="146" customWidth="1"/>
    <col min="6665" max="6665" width="22.7109375" style="146" customWidth="1"/>
    <col min="6666" max="6666" width="17.42578125" style="146" customWidth="1"/>
    <col min="6667" max="6667" width="15.28515625" style="146" customWidth="1"/>
    <col min="6668" max="6669" width="9.140625" style="146" customWidth="1"/>
    <col min="6670" max="6671" width="9.28515625" style="146" bestFit="1" customWidth="1"/>
    <col min="6672" max="6672" width="10.28515625" style="146" bestFit="1" customWidth="1"/>
    <col min="6673" max="6674" width="9.28515625" style="146" bestFit="1" customWidth="1"/>
    <col min="6675" max="6916" width="8.85546875" style="146"/>
    <col min="6917" max="6917" width="64.7109375" style="146" customWidth="1"/>
    <col min="6918" max="6918" width="7.7109375" style="146" customWidth="1"/>
    <col min="6919" max="6919" width="11.5703125" style="146" customWidth="1"/>
    <col min="6920" max="6920" width="10.140625" style="146" customWidth="1"/>
    <col min="6921" max="6921" width="22.7109375" style="146" customWidth="1"/>
    <col min="6922" max="6922" width="17.42578125" style="146" customWidth="1"/>
    <col min="6923" max="6923" width="15.28515625" style="146" customWidth="1"/>
    <col min="6924" max="6925" width="9.140625" style="146" customWidth="1"/>
    <col min="6926" max="6927" width="9.28515625" style="146" bestFit="1" customWidth="1"/>
    <col min="6928" max="6928" width="10.28515625" style="146" bestFit="1" customWidth="1"/>
    <col min="6929" max="6930" width="9.28515625" style="146" bestFit="1" customWidth="1"/>
    <col min="6931" max="7172" width="8.85546875" style="146"/>
    <col min="7173" max="7173" width="64.7109375" style="146" customWidth="1"/>
    <col min="7174" max="7174" width="7.7109375" style="146" customWidth="1"/>
    <col min="7175" max="7175" width="11.5703125" style="146" customWidth="1"/>
    <col min="7176" max="7176" width="10.140625" style="146" customWidth="1"/>
    <col min="7177" max="7177" width="22.7109375" style="146" customWidth="1"/>
    <col min="7178" max="7178" width="17.42578125" style="146" customWidth="1"/>
    <col min="7179" max="7179" width="15.28515625" style="146" customWidth="1"/>
    <col min="7180" max="7181" width="9.140625" style="146" customWidth="1"/>
    <col min="7182" max="7183" width="9.28515625" style="146" bestFit="1" customWidth="1"/>
    <col min="7184" max="7184" width="10.28515625" style="146" bestFit="1" customWidth="1"/>
    <col min="7185" max="7186" width="9.28515625" style="146" bestFit="1" customWidth="1"/>
    <col min="7187" max="7428" width="8.85546875" style="146"/>
    <col min="7429" max="7429" width="64.7109375" style="146" customWidth="1"/>
    <col min="7430" max="7430" width="7.7109375" style="146" customWidth="1"/>
    <col min="7431" max="7431" width="11.5703125" style="146" customWidth="1"/>
    <col min="7432" max="7432" width="10.140625" style="146" customWidth="1"/>
    <col min="7433" max="7433" width="22.7109375" style="146" customWidth="1"/>
    <col min="7434" max="7434" width="17.42578125" style="146" customWidth="1"/>
    <col min="7435" max="7435" width="15.28515625" style="146" customWidth="1"/>
    <col min="7436" max="7437" width="9.140625" style="146" customWidth="1"/>
    <col min="7438" max="7439" width="9.28515625" style="146" bestFit="1" customWidth="1"/>
    <col min="7440" max="7440" width="10.28515625" style="146" bestFit="1" customWidth="1"/>
    <col min="7441" max="7442" width="9.28515625" style="146" bestFit="1" customWidth="1"/>
    <col min="7443" max="7684" width="8.85546875" style="146"/>
    <col min="7685" max="7685" width="64.7109375" style="146" customWidth="1"/>
    <col min="7686" max="7686" width="7.7109375" style="146" customWidth="1"/>
    <col min="7687" max="7687" width="11.5703125" style="146" customWidth="1"/>
    <col min="7688" max="7688" width="10.140625" style="146" customWidth="1"/>
    <col min="7689" max="7689" width="22.7109375" style="146" customWidth="1"/>
    <col min="7690" max="7690" width="17.42578125" style="146" customWidth="1"/>
    <col min="7691" max="7691" width="15.28515625" style="146" customWidth="1"/>
    <col min="7692" max="7693" width="9.140625" style="146" customWidth="1"/>
    <col min="7694" max="7695" width="9.28515625" style="146" bestFit="1" customWidth="1"/>
    <col min="7696" max="7696" width="10.28515625" style="146" bestFit="1" customWidth="1"/>
    <col min="7697" max="7698" width="9.28515625" style="146" bestFit="1" customWidth="1"/>
    <col min="7699" max="7940" width="8.85546875" style="146"/>
    <col min="7941" max="7941" width="64.7109375" style="146" customWidth="1"/>
    <col min="7942" max="7942" width="7.7109375" style="146" customWidth="1"/>
    <col min="7943" max="7943" width="11.5703125" style="146" customWidth="1"/>
    <col min="7944" max="7944" width="10.140625" style="146" customWidth="1"/>
    <col min="7945" max="7945" width="22.7109375" style="146" customWidth="1"/>
    <col min="7946" max="7946" width="17.42578125" style="146" customWidth="1"/>
    <col min="7947" max="7947" width="15.28515625" style="146" customWidth="1"/>
    <col min="7948" max="7949" width="9.140625" style="146" customWidth="1"/>
    <col min="7950" max="7951" width="9.28515625" style="146" bestFit="1" customWidth="1"/>
    <col min="7952" max="7952" width="10.28515625" style="146" bestFit="1" customWidth="1"/>
    <col min="7953" max="7954" width="9.28515625" style="146" bestFit="1" customWidth="1"/>
    <col min="7955" max="8196" width="8.85546875" style="146"/>
    <col min="8197" max="8197" width="64.7109375" style="146" customWidth="1"/>
    <col min="8198" max="8198" width="7.7109375" style="146" customWidth="1"/>
    <col min="8199" max="8199" width="11.5703125" style="146" customWidth="1"/>
    <col min="8200" max="8200" width="10.140625" style="146" customWidth="1"/>
    <col min="8201" max="8201" width="22.7109375" style="146" customWidth="1"/>
    <col min="8202" max="8202" width="17.42578125" style="146" customWidth="1"/>
    <col min="8203" max="8203" width="15.28515625" style="146" customWidth="1"/>
    <col min="8204" max="8205" width="9.140625" style="146" customWidth="1"/>
    <col min="8206" max="8207" width="9.28515625" style="146" bestFit="1" customWidth="1"/>
    <col min="8208" max="8208" width="10.28515625" style="146" bestFit="1" customWidth="1"/>
    <col min="8209" max="8210" width="9.28515625" style="146" bestFit="1" customWidth="1"/>
    <col min="8211" max="8452" width="8.85546875" style="146"/>
    <col min="8453" max="8453" width="64.7109375" style="146" customWidth="1"/>
    <col min="8454" max="8454" width="7.7109375" style="146" customWidth="1"/>
    <col min="8455" max="8455" width="11.5703125" style="146" customWidth="1"/>
    <col min="8456" max="8456" width="10.140625" style="146" customWidth="1"/>
    <col min="8457" max="8457" width="22.7109375" style="146" customWidth="1"/>
    <col min="8458" max="8458" width="17.42578125" style="146" customWidth="1"/>
    <col min="8459" max="8459" width="15.28515625" style="146" customWidth="1"/>
    <col min="8460" max="8461" width="9.140625" style="146" customWidth="1"/>
    <col min="8462" max="8463" width="9.28515625" style="146" bestFit="1" customWidth="1"/>
    <col min="8464" max="8464" width="10.28515625" style="146" bestFit="1" customWidth="1"/>
    <col min="8465" max="8466" width="9.28515625" style="146" bestFit="1" customWidth="1"/>
    <col min="8467" max="8708" width="8.85546875" style="146"/>
    <col min="8709" max="8709" width="64.7109375" style="146" customWidth="1"/>
    <col min="8710" max="8710" width="7.7109375" style="146" customWidth="1"/>
    <col min="8711" max="8711" width="11.5703125" style="146" customWidth="1"/>
    <col min="8712" max="8712" width="10.140625" style="146" customWidth="1"/>
    <col min="8713" max="8713" width="22.7109375" style="146" customWidth="1"/>
    <col min="8714" max="8714" width="17.42578125" style="146" customWidth="1"/>
    <col min="8715" max="8715" width="15.28515625" style="146" customWidth="1"/>
    <col min="8716" max="8717" width="9.140625" style="146" customWidth="1"/>
    <col min="8718" max="8719" width="9.28515625" style="146" bestFit="1" customWidth="1"/>
    <col min="8720" max="8720" width="10.28515625" style="146" bestFit="1" customWidth="1"/>
    <col min="8721" max="8722" width="9.28515625" style="146" bestFit="1" customWidth="1"/>
    <col min="8723" max="8964" width="8.85546875" style="146"/>
    <col min="8965" max="8965" width="64.7109375" style="146" customWidth="1"/>
    <col min="8966" max="8966" width="7.7109375" style="146" customWidth="1"/>
    <col min="8967" max="8967" width="11.5703125" style="146" customWidth="1"/>
    <col min="8968" max="8968" width="10.140625" style="146" customWidth="1"/>
    <col min="8969" max="8969" width="22.7109375" style="146" customWidth="1"/>
    <col min="8970" max="8970" width="17.42578125" style="146" customWidth="1"/>
    <col min="8971" max="8971" width="15.28515625" style="146" customWidth="1"/>
    <col min="8972" max="8973" width="9.140625" style="146" customWidth="1"/>
    <col min="8974" max="8975" width="9.28515625" style="146" bestFit="1" customWidth="1"/>
    <col min="8976" max="8976" width="10.28515625" style="146" bestFit="1" customWidth="1"/>
    <col min="8977" max="8978" width="9.28515625" style="146" bestFit="1" customWidth="1"/>
    <col min="8979" max="9220" width="8.85546875" style="146"/>
    <col min="9221" max="9221" width="64.7109375" style="146" customWidth="1"/>
    <col min="9222" max="9222" width="7.7109375" style="146" customWidth="1"/>
    <col min="9223" max="9223" width="11.5703125" style="146" customWidth="1"/>
    <col min="9224" max="9224" width="10.140625" style="146" customWidth="1"/>
    <col min="9225" max="9225" width="22.7109375" style="146" customWidth="1"/>
    <col min="9226" max="9226" width="17.42578125" style="146" customWidth="1"/>
    <col min="9227" max="9227" width="15.28515625" style="146" customWidth="1"/>
    <col min="9228" max="9229" width="9.140625" style="146" customWidth="1"/>
    <col min="9230" max="9231" width="9.28515625" style="146" bestFit="1" customWidth="1"/>
    <col min="9232" max="9232" width="10.28515625" style="146" bestFit="1" customWidth="1"/>
    <col min="9233" max="9234" width="9.28515625" style="146" bestFit="1" customWidth="1"/>
    <col min="9235" max="9476" width="8.85546875" style="146"/>
    <col min="9477" max="9477" width="64.7109375" style="146" customWidth="1"/>
    <col min="9478" max="9478" width="7.7109375" style="146" customWidth="1"/>
    <col min="9479" max="9479" width="11.5703125" style="146" customWidth="1"/>
    <col min="9480" max="9480" width="10.140625" style="146" customWidth="1"/>
    <col min="9481" max="9481" width="22.7109375" style="146" customWidth="1"/>
    <col min="9482" max="9482" width="17.42578125" style="146" customWidth="1"/>
    <col min="9483" max="9483" width="15.28515625" style="146" customWidth="1"/>
    <col min="9484" max="9485" width="9.140625" style="146" customWidth="1"/>
    <col min="9486" max="9487" width="9.28515625" style="146" bestFit="1" customWidth="1"/>
    <col min="9488" max="9488" width="10.28515625" style="146" bestFit="1" customWidth="1"/>
    <col min="9489" max="9490" width="9.28515625" style="146" bestFit="1" customWidth="1"/>
    <col min="9491" max="9732" width="8.85546875" style="146"/>
    <col min="9733" max="9733" width="64.7109375" style="146" customWidth="1"/>
    <col min="9734" max="9734" width="7.7109375" style="146" customWidth="1"/>
    <col min="9735" max="9735" width="11.5703125" style="146" customWidth="1"/>
    <col min="9736" max="9736" width="10.140625" style="146" customWidth="1"/>
    <col min="9737" max="9737" width="22.7109375" style="146" customWidth="1"/>
    <col min="9738" max="9738" width="17.42578125" style="146" customWidth="1"/>
    <col min="9739" max="9739" width="15.28515625" style="146" customWidth="1"/>
    <col min="9740" max="9741" width="9.140625" style="146" customWidth="1"/>
    <col min="9742" max="9743" width="9.28515625" style="146" bestFit="1" customWidth="1"/>
    <col min="9744" max="9744" width="10.28515625" style="146" bestFit="1" customWidth="1"/>
    <col min="9745" max="9746" width="9.28515625" style="146" bestFit="1" customWidth="1"/>
    <col min="9747" max="9988" width="8.85546875" style="146"/>
    <col min="9989" max="9989" width="64.7109375" style="146" customWidth="1"/>
    <col min="9990" max="9990" width="7.7109375" style="146" customWidth="1"/>
    <col min="9991" max="9991" width="11.5703125" style="146" customWidth="1"/>
    <col min="9992" max="9992" width="10.140625" style="146" customWidth="1"/>
    <col min="9993" max="9993" width="22.7109375" style="146" customWidth="1"/>
    <col min="9994" max="9994" width="17.42578125" style="146" customWidth="1"/>
    <col min="9995" max="9995" width="15.28515625" style="146" customWidth="1"/>
    <col min="9996" max="9997" width="9.140625" style="146" customWidth="1"/>
    <col min="9998" max="9999" width="9.28515625" style="146" bestFit="1" customWidth="1"/>
    <col min="10000" max="10000" width="10.28515625" style="146" bestFit="1" customWidth="1"/>
    <col min="10001" max="10002" width="9.28515625" style="146" bestFit="1" customWidth="1"/>
    <col min="10003" max="10244" width="8.85546875" style="146"/>
    <col min="10245" max="10245" width="64.7109375" style="146" customWidth="1"/>
    <col min="10246" max="10246" width="7.7109375" style="146" customWidth="1"/>
    <col min="10247" max="10247" width="11.5703125" style="146" customWidth="1"/>
    <col min="10248" max="10248" width="10.140625" style="146" customWidth="1"/>
    <col min="10249" max="10249" width="22.7109375" style="146" customWidth="1"/>
    <col min="10250" max="10250" width="17.42578125" style="146" customWidth="1"/>
    <col min="10251" max="10251" width="15.28515625" style="146" customWidth="1"/>
    <col min="10252" max="10253" width="9.140625" style="146" customWidth="1"/>
    <col min="10254" max="10255" width="9.28515625" style="146" bestFit="1" customWidth="1"/>
    <col min="10256" max="10256" width="10.28515625" style="146" bestFit="1" customWidth="1"/>
    <col min="10257" max="10258" width="9.28515625" style="146" bestFit="1" customWidth="1"/>
    <col min="10259" max="10500" width="8.85546875" style="146"/>
    <col min="10501" max="10501" width="64.7109375" style="146" customWidth="1"/>
    <col min="10502" max="10502" width="7.7109375" style="146" customWidth="1"/>
    <col min="10503" max="10503" width="11.5703125" style="146" customWidth="1"/>
    <col min="10504" max="10504" width="10.140625" style="146" customWidth="1"/>
    <col min="10505" max="10505" width="22.7109375" style="146" customWidth="1"/>
    <col min="10506" max="10506" width="17.42578125" style="146" customWidth="1"/>
    <col min="10507" max="10507" width="15.28515625" style="146" customWidth="1"/>
    <col min="10508" max="10509" width="9.140625" style="146" customWidth="1"/>
    <col min="10510" max="10511" width="9.28515625" style="146" bestFit="1" customWidth="1"/>
    <col min="10512" max="10512" width="10.28515625" style="146" bestFit="1" customWidth="1"/>
    <col min="10513" max="10514" width="9.28515625" style="146" bestFit="1" customWidth="1"/>
    <col min="10515" max="10756" width="8.85546875" style="146"/>
    <col min="10757" max="10757" width="64.7109375" style="146" customWidth="1"/>
    <col min="10758" max="10758" width="7.7109375" style="146" customWidth="1"/>
    <col min="10759" max="10759" width="11.5703125" style="146" customWidth="1"/>
    <col min="10760" max="10760" width="10.140625" style="146" customWidth="1"/>
    <col min="10761" max="10761" width="22.7109375" style="146" customWidth="1"/>
    <col min="10762" max="10762" width="17.42578125" style="146" customWidth="1"/>
    <col min="10763" max="10763" width="15.28515625" style="146" customWidth="1"/>
    <col min="10764" max="10765" width="9.140625" style="146" customWidth="1"/>
    <col min="10766" max="10767" width="9.28515625" style="146" bestFit="1" customWidth="1"/>
    <col min="10768" max="10768" width="10.28515625" style="146" bestFit="1" customWidth="1"/>
    <col min="10769" max="10770" width="9.28515625" style="146" bestFit="1" customWidth="1"/>
    <col min="10771" max="11012" width="8.85546875" style="146"/>
    <col min="11013" max="11013" width="64.7109375" style="146" customWidth="1"/>
    <col min="11014" max="11014" width="7.7109375" style="146" customWidth="1"/>
    <col min="11015" max="11015" width="11.5703125" style="146" customWidth="1"/>
    <col min="11016" max="11016" width="10.140625" style="146" customWidth="1"/>
    <col min="11017" max="11017" width="22.7109375" style="146" customWidth="1"/>
    <col min="11018" max="11018" width="17.42578125" style="146" customWidth="1"/>
    <col min="11019" max="11019" width="15.28515625" style="146" customWidth="1"/>
    <col min="11020" max="11021" width="9.140625" style="146" customWidth="1"/>
    <col min="11022" max="11023" width="9.28515625" style="146" bestFit="1" customWidth="1"/>
    <col min="11024" max="11024" width="10.28515625" style="146" bestFit="1" customWidth="1"/>
    <col min="11025" max="11026" width="9.28515625" style="146" bestFit="1" customWidth="1"/>
    <col min="11027" max="11268" width="8.85546875" style="146"/>
    <col min="11269" max="11269" width="64.7109375" style="146" customWidth="1"/>
    <col min="11270" max="11270" width="7.7109375" style="146" customWidth="1"/>
    <col min="11271" max="11271" width="11.5703125" style="146" customWidth="1"/>
    <col min="11272" max="11272" width="10.140625" style="146" customWidth="1"/>
    <col min="11273" max="11273" width="22.7109375" style="146" customWidth="1"/>
    <col min="11274" max="11274" width="17.42578125" style="146" customWidth="1"/>
    <col min="11275" max="11275" width="15.28515625" style="146" customWidth="1"/>
    <col min="11276" max="11277" width="9.140625" style="146" customWidth="1"/>
    <col min="11278" max="11279" width="9.28515625" style="146" bestFit="1" customWidth="1"/>
    <col min="11280" max="11280" width="10.28515625" style="146" bestFit="1" customWidth="1"/>
    <col min="11281" max="11282" width="9.28515625" style="146" bestFit="1" customWidth="1"/>
    <col min="11283" max="11524" width="8.85546875" style="146"/>
    <col min="11525" max="11525" width="64.7109375" style="146" customWidth="1"/>
    <col min="11526" max="11526" width="7.7109375" style="146" customWidth="1"/>
    <col min="11527" max="11527" width="11.5703125" style="146" customWidth="1"/>
    <col min="11528" max="11528" width="10.140625" style="146" customWidth="1"/>
    <col min="11529" max="11529" width="22.7109375" style="146" customWidth="1"/>
    <col min="11530" max="11530" width="17.42578125" style="146" customWidth="1"/>
    <col min="11531" max="11531" width="15.28515625" style="146" customWidth="1"/>
    <col min="11532" max="11533" width="9.140625" style="146" customWidth="1"/>
    <col min="11534" max="11535" width="9.28515625" style="146" bestFit="1" customWidth="1"/>
    <col min="11536" max="11536" width="10.28515625" style="146" bestFit="1" customWidth="1"/>
    <col min="11537" max="11538" width="9.28515625" style="146" bestFit="1" customWidth="1"/>
    <col min="11539" max="11780" width="8.85546875" style="146"/>
    <col min="11781" max="11781" width="64.7109375" style="146" customWidth="1"/>
    <col min="11782" max="11782" width="7.7109375" style="146" customWidth="1"/>
    <col min="11783" max="11783" width="11.5703125" style="146" customWidth="1"/>
    <col min="11784" max="11784" width="10.140625" style="146" customWidth="1"/>
    <col min="11785" max="11785" width="22.7109375" style="146" customWidth="1"/>
    <col min="11786" max="11786" width="17.42578125" style="146" customWidth="1"/>
    <col min="11787" max="11787" width="15.28515625" style="146" customWidth="1"/>
    <col min="11788" max="11789" width="9.140625" style="146" customWidth="1"/>
    <col min="11790" max="11791" width="9.28515625" style="146" bestFit="1" customWidth="1"/>
    <col min="11792" max="11792" width="10.28515625" style="146" bestFit="1" customWidth="1"/>
    <col min="11793" max="11794" width="9.28515625" style="146" bestFit="1" customWidth="1"/>
    <col min="11795" max="12036" width="8.85546875" style="146"/>
    <col min="12037" max="12037" width="64.7109375" style="146" customWidth="1"/>
    <col min="12038" max="12038" width="7.7109375" style="146" customWidth="1"/>
    <col min="12039" max="12039" width="11.5703125" style="146" customWidth="1"/>
    <col min="12040" max="12040" width="10.140625" style="146" customWidth="1"/>
    <col min="12041" max="12041" width="22.7109375" style="146" customWidth="1"/>
    <col min="12042" max="12042" width="17.42578125" style="146" customWidth="1"/>
    <col min="12043" max="12043" width="15.28515625" style="146" customWidth="1"/>
    <col min="12044" max="12045" width="9.140625" style="146" customWidth="1"/>
    <col min="12046" max="12047" width="9.28515625" style="146" bestFit="1" customWidth="1"/>
    <col min="12048" max="12048" width="10.28515625" style="146" bestFit="1" customWidth="1"/>
    <col min="12049" max="12050" width="9.28515625" style="146" bestFit="1" customWidth="1"/>
    <col min="12051" max="12292" width="8.85546875" style="146"/>
    <col min="12293" max="12293" width="64.7109375" style="146" customWidth="1"/>
    <col min="12294" max="12294" width="7.7109375" style="146" customWidth="1"/>
    <col min="12295" max="12295" width="11.5703125" style="146" customWidth="1"/>
    <col min="12296" max="12296" width="10.140625" style="146" customWidth="1"/>
    <col min="12297" max="12297" width="22.7109375" style="146" customWidth="1"/>
    <col min="12298" max="12298" width="17.42578125" style="146" customWidth="1"/>
    <col min="12299" max="12299" width="15.28515625" style="146" customWidth="1"/>
    <col min="12300" max="12301" width="9.140625" style="146" customWidth="1"/>
    <col min="12302" max="12303" width="9.28515625" style="146" bestFit="1" customWidth="1"/>
    <col min="12304" max="12304" width="10.28515625" style="146" bestFit="1" customWidth="1"/>
    <col min="12305" max="12306" width="9.28515625" style="146" bestFit="1" customWidth="1"/>
    <col min="12307" max="12548" width="8.85546875" style="146"/>
    <col min="12549" max="12549" width="64.7109375" style="146" customWidth="1"/>
    <col min="12550" max="12550" width="7.7109375" style="146" customWidth="1"/>
    <col min="12551" max="12551" width="11.5703125" style="146" customWidth="1"/>
    <col min="12552" max="12552" width="10.140625" style="146" customWidth="1"/>
    <col min="12553" max="12553" width="22.7109375" style="146" customWidth="1"/>
    <col min="12554" max="12554" width="17.42578125" style="146" customWidth="1"/>
    <col min="12555" max="12555" width="15.28515625" style="146" customWidth="1"/>
    <col min="12556" max="12557" width="9.140625" style="146" customWidth="1"/>
    <col min="12558" max="12559" width="9.28515625" style="146" bestFit="1" customWidth="1"/>
    <col min="12560" max="12560" width="10.28515625" style="146" bestFit="1" customWidth="1"/>
    <col min="12561" max="12562" width="9.28515625" style="146" bestFit="1" customWidth="1"/>
    <col min="12563" max="12804" width="8.85546875" style="146"/>
    <col min="12805" max="12805" width="64.7109375" style="146" customWidth="1"/>
    <col min="12806" max="12806" width="7.7109375" style="146" customWidth="1"/>
    <col min="12807" max="12807" width="11.5703125" style="146" customWidth="1"/>
    <col min="12808" max="12808" width="10.140625" style="146" customWidth="1"/>
    <col min="12809" max="12809" width="22.7109375" style="146" customWidth="1"/>
    <col min="12810" max="12810" width="17.42578125" style="146" customWidth="1"/>
    <col min="12811" max="12811" width="15.28515625" style="146" customWidth="1"/>
    <col min="12812" max="12813" width="9.140625" style="146" customWidth="1"/>
    <col min="12814" max="12815" width="9.28515625" style="146" bestFit="1" customWidth="1"/>
    <col min="12816" max="12816" width="10.28515625" style="146" bestFit="1" customWidth="1"/>
    <col min="12817" max="12818" width="9.28515625" style="146" bestFit="1" customWidth="1"/>
    <col min="12819" max="13060" width="8.85546875" style="146"/>
    <col min="13061" max="13061" width="64.7109375" style="146" customWidth="1"/>
    <col min="13062" max="13062" width="7.7109375" style="146" customWidth="1"/>
    <col min="13063" max="13063" width="11.5703125" style="146" customWidth="1"/>
    <col min="13064" max="13064" width="10.140625" style="146" customWidth="1"/>
    <col min="13065" max="13065" width="22.7109375" style="146" customWidth="1"/>
    <col min="13066" max="13066" width="17.42578125" style="146" customWidth="1"/>
    <col min="13067" max="13067" width="15.28515625" style="146" customWidth="1"/>
    <col min="13068" max="13069" width="9.140625" style="146" customWidth="1"/>
    <col min="13070" max="13071" width="9.28515625" style="146" bestFit="1" customWidth="1"/>
    <col min="13072" max="13072" width="10.28515625" style="146" bestFit="1" customWidth="1"/>
    <col min="13073" max="13074" width="9.28515625" style="146" bestFit="1" customWidth="1"/>
    <col min="13075" max="13316" width="8.85546875" style="146"/>
    <col min="13317" max="13317" width="64.7109375" style="146" customWidth="1"/>
    <col min="13318" max="13318" width="7.7109375" style="146" customWidth="1"/>
    <col min="13319" max="13319" width="11.5703125" style="146" customWidth="1"/>
    <col min="13320" max="13320" width="10.140625" style="146" customWidth="1"/>
    <col min="13321" max="13321" width="22.7109375" style="146" customWidth="1"/>
    <col min="13322" max="13322" width="17.42578125" style="146" customWidth="1"/>
    <col min="13323" max="13323" width="15.28515625" style="146" customWidth="1"/>
    <col min="13324" max="13325" width="9.140625" style="146" customWidth="1"/>
    <col min="13326" max="13327" width="9.28515625" style="146" bestFit="1" customWidth="1"/>
    <col min="13328" max="13328" width="10.28515625" style="146" bestFit="1" customWidth="1"/>
    <col min="13329" max="13330" width="9.28515625" style="146" bestFit="1" customWidth="1"/>
    <col min="13331" max="13572" width="8.85546875" style="146"/>
    <col min="13573" max="13573" width="64.7109375" style="146" customWidth="1"/>
    <col min="13574" max="13574" width="7.7109375" style="146" customWidth="1"/>
    <col min="13575" max="13575" width="11.5703125" style="146" customWidth="1"/>
    <col min="13576" max="13576" width="10.140625" style="146" customWidth="1"/>
    <col min="13577" max="13577" width="22.7109375" style="146" customWidth="1"/>
    <col min="13578" max="13578" width="17.42578125" style="146" customWidth="1"/>
    <col min="13579" max="13579" width="15.28515625" style="146" customWidth="1"/>
    <col min="13580" max="13581" width="9.140625" style="146" customWidth="1"/>
    <col min="13582" max="13583" width="9.28515625" style="146" bestFit="1" customWidth="1"/>
    <col min="13584" max="13584" width="10.28515625" style="146" bestFit="1" customWidth="1"/>
    <col min="13585" max="13586" width="9.28515625" style="146" bestFit="1" customWidth="1"/>
    <col min="13587" max="13828" width="8.85546875" style="146"/>
    <col min="13829" max="13829" width="64.7109375" style="146" customWidth="1"/>
    <col min="13830" max="13830" width="7.7109375" style="146" customWidth="1"/>
    <col min="13831" max="13831" width="11.5703125" style="146" customWidth="1"/>
    <col min="13832" max="13832" width="10.140625" style="146" customWidth="1"/>
    <col min="13833" max="13833" width="22.7109375" style="146" customWidth="1"/>
    <col min="13834" max="13834" width="17.42578125" style="146" customWidth="1"/>
    <col min="13835" max="13835" width="15.28515625" style="146" customWidth="1"/>
    <col min="13836" max="13837" width="9.140625" style="146" customWidth="1"/>
    <col min="13838" max="13839" width="9.28515625" style="146" bestFit="1" customWidth="1"/>
    <col min="13840" max="13840" width="10.28515625" style="146" bestFit="1" customWidth="1"/>
    <col min="13841" max="13842" width="9.28515625" style="146" bestFit="1" customWidth="1"/>
    <col min="13843" max="14084" width="8.85546875" style="146"/>
    <col min="14085" max="14085" width="64.7109375" style="146" customWidth="1"/>
    <col min="14086" max="14086" width="7.7109375" style="146" customWidth="1"/>
    <col min="14087" max="14087" width="11.5703125" style="146" customWidth="1"/>
    <col min="14088" max="14088" width="10.140625" style="146" customWidth="1"/>
    <col min="14089" max="14089" width="22.7109375" style="146" customWidth="1"/>
    <col min="14090" max="14090" width="17.42578125" style="146" customWidth="1"/>
    <col min="14091" max="14091" width="15.28515625" style="146" customWidth="1"/>
    <col min="14092" max="14093" width="9.140625" style="146" customWidth="1"/>
    <col min="14094" max="14095" width="9.28515625" style="146" bestFit="1" customWidth="1"/>
    <col min="14096" max="14096" width="10.28515625" style="146" bestFit="1" customWidth="1"/>
    <col min="14097" max="14098" width="9.28515625" style="146" bestFit="1" customWidth="1"/>
    <col min="14099" max="14340" width="8.85546875" style="146"/>
    <col min="14341" max="14341" width="64.7109375" style="146" customWidth="1"/>
    <col min="14342" max="14342" width="7.7109375" style="146" customWidth="1"/>
    <col min="14343" max="14343" width="11.5703125" style="146" customWidth="1"/>
    <col min="14344" max="14344" width="10.140625" style="146" customWidth="1"/>
    <col min="14345" max="14345" width="22.7109375" style="146" customWidth="1"/>
    <col min="14346" max="14346" width="17.42578125" style="146" customWidth="1"/>
    <col min="14347" max="14347" width="15.28515625" style="146" customWidth="1"/>
    <col min="14348" max="14349" width="9.140625" style="146" customWidth="1"/>
    <col min="14350" max="14351" width="9.28515625" style="146" bestFit="1" customWidth="1"/>
    <col min="14352" max="14352" width="10.28515625" style="146" bestFit="1" customWidth="1"/>
    <col min="14353" max="14354" width="9.28515625" style="146" bestFit="1" customWidth="1"/>
    <col min="14355" max="14596" width="8.85546875" style="146"/>
    <col min="14597" max="14597" width="64.7109375" style="146" customWidth="1"/>
    <col min="14598" max="14598" width="7.7109375" style="146" customWidth="1"/>
    <col min="14599" max="14599" width="11.5703125" style="146" customWidth="1"/>
    <col min="14600" max="14600" width="10.140625" style="146" customWidth="1"/>
    <col min="14601" max="14601" width="22.7109375" style="146" customWidth="1"/>
    <col min="14602" max="14602" width="17.42578125" style="146" customWidth="1"/>
    <col min="14603" max="14603" width="15.28515625" style="146" customWidth="1"/>
    <col min="14604" max="14605" width="9.140625" style="146" customWidth="1"/>
    <col min="14606" max="14607" width="9.28515625" style="146" bestFit="1" customWidth="1"/>
    <col min="14608" max="14608" width="10.28515625" style="146" bestFit="1" customWidth="1"/>
    <col min="14609" max="14610" width="9.28515625" style="146" bestFit="1" customWidth="1"/>
    <col min="14611" max="14852" width="8.85546875" style="146"/>
    <col min="14853" max="14853" width="64.7109375" style="146" customWidth="1"/>
    <col min="14854" max="14854" width="7.7109375" style="146" customWidth="1"/>
    <col min="14855" max="14855" width="11.5703125" style="146" customWidth="1"/>
    <col min="14856" max="14856" width="10.140625" style="146" customWidth="1"/>
    <col min="14857" max="14857" width="22.7109375" style="146" customWidth="1"/>
    <col min="14858" max="14858" width="17.42578125" style="146" customWidth="1"/>
    <col min="14859" max="14859" width="15.28515625" style="146" customWidth="1"/>
    <col min="14860" max="14861" width="9.140625" style="146" customWidth="1"/>
    <col min="14862" max="14863" width="9.28515625" style="146" bestFit="1" customWidth="1"/>
    <col min="14864" max="14864" width="10.28515625" style="146" bestFit="1" customWidth="1"/>
    <col min="14865" max="14866" width="9.28515625" style="146" bestFit="1" customWidth="1"/>
    <col min="14867" max="15108" width="8.85546875" style="146"/>
    <col min="15109" max="15109" width="64.7109375" style="146" customWidth="1"/>
    <col min="15110" max="15110" width="7.7109375" style="146" customWidth="1"/>
    <col min="15111" max="15111" width="11.5703125" style="146" customWidth="1"/>
    <col min="15112" max="15112" width="10.140625" style="146" customWidth="1"/>
    <col min="15113" max="15113" width="22.7109375" style="146" customWidth="1"/>
    <col min="15114" max="15114" width="17.42578125" style="146" customWidth="1"/>
    <col min="15115" max="15115" width="15.28515625" style="146" customWidth="1"/>
    <col min="15116" max="15117" width="9.140625" style="146" customWidth="1"/>
    <col min="15118" max="15119" width="9.28515625" style="146" bestFit="1" customWidth="1"/>
    <col min="15120" max="15120" width="10.28515625" style="146" bestFit="1" customWidth="1"/>
    <col min="15121" max="15122" width="9.28515625" style="146" bestFit="1" customWidth="1"/>
    <col min="15123" max="15364" width="8.85546875" style="146"/>
    <col min="15365" max="15365" width="64.7109375" style="146" customWidth="1"/>
    <col min="15366" max="15366" width="7.7109375" style="146" customWidth="1"/>
    <col min="15367" max="15367" width="11.5703125" style="146" customWidth="1"/>
    <col min="15368" max="15368" width="10.140625" style="146" customWidth="1"/>
    <col min="15369" max="15369" width="22.7109375" style="146" customWidth="1"/>
    <col min="15370" max="15370" width="17.42578125" style="146" customWidth="1"/>
    <col min="15371" max="15371" width="15.28515625" style="146" customWidth="1"/>
    <col min="15372" max="15373" width="9.140625" style="146" customWidth="1"/>
    <col min="15374" max="15375" width="9.28515625" style="146" bestFit="1" customWidth="1"/>
    <col min="15376" max="15376" width="10.28515625" style="146" bestFit="1" customWidth="1"/>
    <col min="15377" max="15378" width="9.28515625" style="146" bestFit="1" customWidth="1"/>
    <col min="15379" max="15620" width="8.85546875" style="146"/>
    <col min="15621" max="15621" width="64.7109375" style="146" customWidth="1"/>
    <col min="15622" max="15622" width="7.7109375" style="146" customWidth="1"/>
    <col min="15623" max="15623" width="11.5703125" style="146" customWidth="1"/>
    <col min="15624" max="15624" width="10.140625" style="146" customWidth="1"/>
    <col min="15625" max="15625" width="22.7109375" style="146" customWidth="1"/>
    <col min="15626" max="15626" width="17.42578125" style="146" customWidth="1"/>
    <col min="15627" max="15627" width="15.28515625" style="146" customWidth="1"/>
    <col min="15628" max="15629" width="9.140625" style="146" customWidth="1"/>
    <col min="15630" max="15631" width="9.28515625" style="146" bestFit="1" customWidth="1"/>
    <col min="15632" max="15632" width="10.28515625" style="146" bestFit="1" customWidth="1"/>
    <col min="15633" max="15634" width="9.28515625" style="146" bestFit="1" customWidth="1"/>
    <col min="15635" max="15876" width="8.85546875" style="146"/>
    <col min="15877" max="15877" width="64.7109375" style="146" customWidth="1"/>
    <col min="15878" max="15878" width="7.7109375" style="146" customWidth="1"/>
    <col min="15879" max="15879" width="11.5703125" style="146" customWidth="1"/>
    <col min="15880" max="15880" width="10.140625" style="146" customWidth="1"/>
    <col min="15881" max="15881" width="22.7109375" style="146" customWidth="1"/>
    <col min="15882" max="15882" width="17.42578125" style="146" customWidth="1"/>
    <col min="15883" max="15883" width="15.28515625" style="146" customWidth="1"/>
    <col min="15884" max="15885" width="9.140625" style="146" customWidth="1"/>
    <col min="15886" max="15887" width="9.28515625" style="146" bestFit="1" customWidth="1"/>
    <col min="15888" max="15888" width="10.28515625" style="146" bestFit="1" customWidth="1"/>
    <col min="15889" max="15890" width="9.28515625" style="146" bestFit="1" customWidth="1"/>
    <col min="15891" max="16132" width="8.85546875" style="146"/>
    <col min="16133" max="16133" width="64.7109375" style="146" customWidth="1"/>
    <col min="16134" max="16134" width="7.7109375" style="146" customWidth="1"/>
    <col min="16135" max="16135" width="11.5703125" style="146" customWidth="1"/>
    <col min="16136" max="16136" width="10.140625" style="146" customWidth="1"/>
    <col min="16137" max="16137" width="22.7109375" style="146" customWidth="1"/>
    <col min="16138" max="16138" width="17.42578125" style="146" customWidth="1"/>
    <col min="16139" max="16139" width="15.28515625" style="146" customWidth="1"/>
    <col min="16140" max="16141" width="9.140625" style="146" customWidth="1"/>
    <col min="16142" max="16143" width="9.28515625" style="146" bestFit="1" customWidth="1"/>
    <col min="16144" max="16144" width="10.28515625" style="146" bestFit="1" customWidth="1"/>
    <col min="16145" max="16146" width="9.28515625" style="146" bestFit="1" customWidth="1"/>
    <col min="16147" max="16384" width="8.85546875" style="146"/>
  </cols>
  <sheetData>
    <row r="1" spans="2:20" ht="30" customHeight="1">
      <c r="B1" s="263" t="s">
        <v>411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</row>
    <row r="2" spans="2:20" s="149" customFormat="1" ht="49.15" customHeight="1">
      <c r="B2" s="147" t="s">
        <v>156</v>
      </c>
      <c r="C2" s="147"/>
      <c r="D2" s="147" t="s">
        <v>205</v>
      </c>
      <c r="E2" s="147" t="s">
        <v>140</v>
      </c>
      <c r="H2" s="147" t="s">
        <v>412</v>
      </c>
      <c r="I2" s="156" t="s">
        <v>413</v>
      </c>
      <c r="J2" s="156" t="s">
        <v>498</v>
      </c>
      <c r="K2" s="156" t="s">
        <v>497</v>
      </c>
      <c r="L2" s="156" t="s">
        <v>203</v>
      </c>
      <c r="M2" s="156" t="s">
        <v>499</v>
      </c>
      <c r="N2" s="156" t="s">
        <v>500</v>
      </c>
      <c r="O2" s="156" t="s">
        <v>501</v>
      </c>
      <c r="P2" s="148" t="s">
        <v>414</v>
      </c>
      <c r="S2" s="49"/>
      <c r="T2" s="49"/>
    </row>
    <row r="3" spans="2:20" s="23" customFormat="1" ht="23.45" customHeight="1">
      <c r="B3" s="154" t="s">
        <v>431</v>
      </c>
      <c r="C3" s="16"/>
      <c r="D3" s="123"/>
      <c r="E3" s="11" t="s">
        <v>219</v>
      </c>
      <c r="F3" s="17"/>
      <c r="G3" s="18"/>
      <c r="H3" s="19"/>
      <c r="I3" s="20"/>
      <c r="J3" s="21"/>
      <c r="K3" s="21"/>
      <c r="L3" s="21"/>
      <c r="M3" s="21"/>
      <c r="N3" s="177" t="e">
        <f>SUM(N4:N20)</f>
        <v>#REF!</v>
      </c>
      <c r="O3" s="162" t="e">
        <f>SUM(O4:O20)</f>
        <v>#REF!</v>
      </c>
      <c r="P3" s="159"/>
      <c r="R3" s="160" t="e">
        <f>#REF!</f>
        <v>#REF!</v>
      </c>
      <c r="S3" s="160" t="e">
        <f>R3-N3</f>
        <v>#REF!</v>
      </c>
    </row>
    <row r="4" spans="2:20" s="28" customFormat="1" ht="18" customHeight="1">
      <c r="B4" s="24" t="s">
        <v>30</v>
      </c>
      <c r="C4" s="7" t="s">
        <v>220</v>
      </c>
      <c r="D4" s="125" t="s">
        <v>215</v>
      </c>
      <c r="E4" s="6" t="s">
        <v>221</v>
      </c>
      <c r="F4" s="25"/>
      <c r="G4" s="26"/>
      <c r="H4" s="7" t="s">
        <v>224</v>
      </c>
      <c r="I4" s="8">
        <v>1</v>
      </c>
      <c r="J4" s="9">
        <v>5740.73</v>
      </c>
      <c r="K4" s="9" t="e">
        <f>TRUNC(J4*(1+L4),2)</f>
        <v>#REF!</v>
      </c>
      <c r="L4" s="81" t="e">
        <f>#REF!</f>
        <v>#REF!</v>
      </c>
      <c r="M4" s="9">
        <f>TRUNC(I4*J4,2)</f>
        <v>5740.73</v>
      </c>
      <c r="N4" s="9" t="e">
        <f>TRUNC(I4*K4,2)</f>
        <v>#REF!</v>
      </c>
      <c r="O4" s="163" t="e">
        <f t="shared" ref="O4:O35" si="0">N4/$N$123</f>
        <v>#REF!</v>
      </c>
      <c r="P4" s="161" t="e">
        <f>#REF!+O4</f>
        <v>#REF!</v>
      </c>
      <c r="S4" s="157"/>
    </row>
    <row r="5" spans="2:20" s="28" customFormat="1" ht="18" customHeight="1">
      <c r="B5" s="24" t="s">
        <v>415</v>
      </c>
      <c r="C5" s="7" t="s">
        <v>222</v>
      </c>
      <c r="D5" s="125" t="s">
        <v>215</v>
      </c>
      <c r="E5" s="6" t="s">
        <v>223</v>
      </c>
      <c r="F5" s="25"/>
      <c r="G5" s="26"/>
      <c r="H5" s="7" t="s">
        <v>224</v>
      </c>
      <c r="I5" s="8">
        <v>1</v>
      </c>
      <c r="J5" s="9">
        <v>5740.73</v>
      </c>
      <c r="K5" s="9" t="e">
        <f>TRUNC(J5*(1+L5),2)</f>
        <v>#REF!</v>
      </c>
      <c r="L5" s="81" t="e">
        <f>#REF!</f>
        <v>#REF!</v>
      </c>
      <c r="M5" s="9">
        <f>TRUNC(I5*J5,2)</f>
        <v>5740.73</v>
      </c>
      <c r="N5" s="9" t="e">
        <f>TRUNC(I5*K5,2)</f>
        <v>#REF!</v>
      </c>
      <c r="O5" s="163" t="e">
        <f t="shared" si="0"/>
        <v>#REF!</v>
      </c>
      <c r="P5" s="161" t="e">
        <f t="shared" ref="P5:P14" si="1">P4+O5</f>
        <v>#REF!</v>
      </c>
    </row>
    <row r="6" spans="2:20" s="28" customFormat="1" ht="18" customHeight="1">
      <c r="B6" s="24" t="s">
        <v>416</v>
      </c>
      <c r="C6" s="7" t="s">
        <v>225</v>
      </c>
      <c r="D6" s="125" t="s">
        <v>215</v>
      </c>
      <c r="E6" s="6" t="s">
        <v>226</v>
      </c>
      <c r="F6" s="25"/>
      <c r="G6" s="26"/>
      <c r="H6" s="7" t="s">
        <v>224</v>
      </c>
      <c r="I6" s="8">
        <v>1</v>
      </c>
      <c r="J6" s="9">
        <v>9903.51</v>
      </c>
      <c r="K6" s="9" t="e">
        <f t="shared" ref="K6:K11" si="2">TRUNC(J6*(1+L6),2)</f>
        <v>#REF!</v>
      </c>
      <c r="L6" s="81" t="e">
        <f>#REF!</f>
        <v>#REF!</v>
      </c>
      <c r="M6" s="9">
        <f t="shared" ref="M6:M11" si="3">TRUNC(I6*J6,2)</f>
        <v>9903.51</v>
      </c>
      <c r="N6" s="9" t="e">
        <f t="shared" ref="N6:N11" si="4">TRUNC(I6*K6,2)</f>
        <v>#REF!</v>
      </c>
      <c r="O6" s="163" t="e">
        <f t="shared" si="0"/>
        <v>#REF!</v>
      </c>
      <c r="P6" s="161" t="e">
        <f t="shared" si="1"/>
        <v>#REF!</v>
      </c>
    </row>
    <row r="7" spans="2:20" s="28" customFormat="1" ht="18" customHeight="1">
      <c r="B7" s="24" t="s">
        <v>418</v>
      </c>
      <c r="C7" s="7" t="s">
        <v>235</v>
      </c>
      <c r="D7" s="125" t="s">
        <v>215</v>
      </c>
      <c r="E7" s="6" t="s">
        <v>236</v>
      </c>
      <c r="F7" s="25"/>
      <c r="G7" s="26"/>
      <c r="H7" s="7" t="s">
        <v>237</v>
      </c>
      <c r="I7" s="8">
        <v>60</v>
      </c>
      <c r="J7" s="9">
        <v>38.56</v>
      </c>
      <c r="K7" s="9" t="e">
        <f t="shared" si="2"/>
        <v>#REF!</v>
      </c>
      <c r="L7" s="81" t="e">
        <f>#REF!</f>
        <v>#REF!</v>
      </c>
      <c r="M7" s="9">
        <f t="shared" si="3"/>
        <v>2313.6</v>
      </c>
      <c r="N7" s="9" t="e">
        <f t="shared" si="4"/>
        <v>#REF!</v>
      </c>
      <c r="O7" s="163" t="e">
        <f t="shared" si="0"/>
        <v>#REF!</v>
      </c>
      <c r="P7" s="161" t="e">
        <f t="shared" si="1"/>
        <v>#REF!</v>
      </c>
    </row>
    <row r="8" spans="2:20" s="28" customFormat="1" ht="18" customHeight="1">
      <c r="B8" s="24" t="s">
        <v>419</v>
      </c>
      <c r="C8" s="7" t="s">
        <v>227</v>
      </c>
      <c r="D8" s="125" t="s">
        <v>215</v>
      </c>
      <c r="E8" s="6" t="s">
        <v>228</v>
      </c>
      <c r="F8" s="25"/>
      <c r="G8" s="26"/>
      <c r="H8" s="7" t="s">
        <v>224</v>
      </c>
      <c r="I8" s="8">
        <v>1</v>
      </c>
      <c r="J8" s="9">
        <v>5222.1400000000003</v>
      </c>
      <c r="K8" s="9" t="e">
        <f t="shared" si="2"/>
        <v>#REF!</v>
      </c>
      <c r="L8" s="81" t="e">
        <f>#REF!</f>
        <v>#REF!</v>
      </c>
      <c r="M8" s="9">
        <f t="shared" si="3"/>
        <v>5222.1400000000003</v>
      </c>
      <c r="N8" s="9" t="e">
        <f t="shared" si="4"/>
        <v>#REF!</v>
      </c>
      <c r="O8" s="163" t="e">
        <f t="shared" si="0"/>
        <v>#REF!</v>
      </c>
      <c r="P8" s="161" t="e">
        <f t="shared" si="1"/>
        <v>#REF!</v>
      </c>
    </row>
    <row r="9" spans="2:20" s="28" customFormat="1" ht="18" customHeight="1">
      <c r="B9" s="24" t="s">
        <v>420</v>
      </c>
      <c r="C9" s="7" t="s">
        <v>229</v>
      </c>
      <c r="D9" s="125" t="s">
        <v>215</v>
      </c>
      <c r="E9" s="6" t="s">
        <v>230</v>
      </c>
      <c r="F9" s="25"/>
      <c r="G9" s="26"/>
      <c r="H9" s="7" t="s">
        <v>224</v>
      </c>
      <c r="I9" s="8">
        <v>1</v>
      </c>
      <c r="J9" s="9">
        <v>2246.2399999999998</v>
      </c>
      <c r="K9" s="9" t="e">
        <f t="shared" si="2"/>
        <v>#REF!</v>
      </c>
      <c r="L9" s="81" t="e">
        <f>#REF!</f>
        <v>#REF!</v>
      </c>
      <c r="M9" s="9">
        <f t="shared" si="3"/>
        <v>2246.2399999999998</v>
      </c>
      <c r="N9" s="9" t="e">
        <f t="shared" si="4"/>
        <v>#REF!</v>
      </c>
      <c r="O9" s="163" t="e">
        <f t="shared" si="0"/>
        <v>#REF!</v>
      </c>
      <c r="P9" s="161" t="e">
        <f t="shared" si="1"/>
        <v>#REF!</v>
      </c>
    </row>
    <row r="10" spans="2:20" s="28" customFormat="1" ht="18" customHeight="1">
      <c r="B10" s="24" t="s">
        <v>421</v>
      </c>
      <c r="C10" s="7" t="s">
        <v>231</v>
      </c>
      <c r="D10" s="125" t="s">
        <v>215</v>
      </c>
      <c r="E10" s="6" t="s">
        <v>232</v>
      </c>
      <c r="F10" s="25"/>
      <c r="G10" s="26"/>
      <c r="H10" s="7" t="s">
        <v>224</v>
      </c>
      <c r="I10" s="8">
        <v>1</v>
      </c>
      <c r="J10" s="9">
        <v>7246.52</v>
      </c>
      <c r="K10" s="9" t="e">
        <f t="shared" si="2"/>
        <v>#REF!</v>
      </c>
      <c r="L10" s="81" t="e">
        <f>#REF!</f>
        <v>#REF!</v>
      </c>
      <c r="M10" s="9">
        <f t="shared" si="3"/>
        <v>7246.52</v>
      </c>
      <c r="N10" s="9" t="e">
        <f t="shared" si="4"/>
        <v>#REF!</v>
      </c>
      <c r="O10" s="163" t="e">
        <f t="shared" si="0"/>
        <v>#REF!</v>
      </c>
      <c r="P10" s="161" t="e">
        <f t="shared" si="1"/>
        <v>#REF!</v>
      </c>
    </row>
    <row r="11" spans="2:20" s="28" customFormat="1" ht="18" customHeight="1">
      <c r="B11" s="24" t="s">
        <v>422</v>
      </c>
      <c r="C11" s="7" t="s">
        <v>233</v>
      </c>
      <c r="D11" s="125" t="s">
        <v>215</v>
      </c>
      <c r="E11" s="6" t="s">
        <v>234</v>
      </c>
      <c r="F11" s="25"/>
      <c r="G11" s="26"/>
      <c r="H11" s="7" t="s">
        <v>224</v>
      </c>
      <c r="I11" s="8">
        <v>1</v>
      </c>
      <c r="J11" s="9">
        <v>3440.71</v>
      </c>
      <c r="K11" s="9" t="e">
        <f t="shared" si="2"/>
        <v>#REF!</v>
      </c>
      <c r="L11" s="81" t="e">
        <f>#REF!</f>
        <v>#REF!</v>
      </c>
      <c r="M11" s="9">
        <f t="shared" si="3"/>
        <v>3440.71</v>
      </c>
      <c r="N11" s="9" t="e">
        <f t="shared" si="4"/>
        <v>#REF!</v>
      </c>
      <c r="O11" s="163" t="e">
        <f t="shared" si="0"/>
        <v>#REF!</v>
      </c>
      <c r="P11" s="161" t="e">
        <f t="shared" si="1"/>
        <v>#REF!</v>
      </c>
    </row>
    <row r="12" spans="2:20" s="28" customFormat="1" ht="18" customHeight="1">
      <c r="B12" s="24" t="s">
        <v>417</v>
      </c>
      <c r="C12" s="7" t="s">
        <v>238</v>
      </c>
      <c r="D12" s="125" t="s">
        <v>215</v>
      </c>
      <c r="E12" s="6" t="s">
        <v>239</v>
      </c>
      <c r="F12" s="25"/>
      <c r="G12" s="26"/>
      <c r="H12" s="7" t="s">
        <v>237</v>
      </c>
      <c r="I12" s="8">
        <v>24</v>
      </c>
      <c r="J12" s="9">
        <v>204.1</v>
      </c>
      <c r="K12" s="9" t="e">
        <f t="shared" ref="K12:K20" si="5">TRUNC(J12*(1+L12),2)</f>
        <v>#REF!</v>
      </c>
      <c r="L12" s="81" t="e">
        <f>#REF!</f>
        <v>#REF!</v>
      </c>
      <c r="M12" s="9">
        <f t="shared" ref="M12:M20" si="6">TRUNC(I12*J12,2)</f>
        <v>4898.3999999999996</v>
      </c>
      <c r="N12" s="9" t="e">
        <f t="shared" ref="N12:N20" si="7">TRUNC(I12*K12,2)</f>
        <v>#REF!</v>
      </c>
      <c r="O12" s="163" t="e">
        <f t="shared" si="0"/>
        <v>#REF!</v>
      </c>
      <c r="P12" s="161" t="e">
        <f t="shared" si="1"/>
        <v>#REF!</v>
      </c>
    </row>
    <row r="13" spans="2:20" s="28" customFormat="1" ht="18" customHeight="1">
      <c r="B13" s="24" t="s">
        <v>424</v>
      </c>
      <c r="C13" s="7" t="s">
        <v>245</v>
      </c>
      <c r="D13" s="125" t="s">
        <v>215</v>
      </c>
      <c r="E13" s="6" t="s">
        <v>246</v>
      </c>
      <c r="F13" s="25"/>
      <c r="G13" s="26"/>
      <c r="H13" s="7" t="s">
        <v>242</v>
      </c>
      <c r="I13" s="8">
        <v>220</v>
      </c>
      <c r="J13" s="9">
        <v>58.31</v>
      </c>
      <c r="K13" s="9" t="e">
        <f t="shared" si="5"/>
        <v>#REF!</v>
      </c>
      <c r="L13" s="81" t="e">
        <f>#REF!</f>
        <v>#REF!</v>
      </c>
      <c r="M13" s="9">
        <f t="shared" si="6"/>
        <v>12828.2</v>
      </c>
      <c r="N13" s="9" t="e">
        <f t="shared" si="7"/>
        <v>#REF!</v>
      </c>
      <c r="O13" s="163" t="e">
        <f t="shared" si="0"/>
        <v>#REF!</v>
      </c>
      <c r="P13" s="161" t="e">
        <f t="shared" si="1"/>
        <v>#REF!</v>
      </c>
    </row>
    <row r="14" spans="2:20" s="28" customFormat="1" ht="18" customHeight="1">
      <c r="B14" s="24" t="s">
        <v>423</v>
      </c>
      <c r="C14" s="7" t="s">
        <v>240</v>
      </c>
      <c r="D14" s="125" t="s">
        <v>215</v>
      </c>
      <c r="E14" s="6" t="s">
        <v>241</v>
      </c>
      <c r="F14" s="25"/>
      <c r="G14" s="26"/>
      <c r="H14" s="7" t="s">
        <v>237</v>
      </c>
      <c r="I14" s="8">
        <v>24</v>
      </c>
      <c r="J14" s="9">
        <v>128.13</v>
      </c>
      <c r="K14" s="9" t="e">
        <f t="shared" si="5"/>
        <v>#REF!</v>
      </c>
      <c r="L14" s="81" t="e">
        <f>#REF!</f>
        <v>#REF!</v>
      </c>
      <c r="M14" s="9">
        <f t="shared" si="6"/>
        <v>3075.12</v>
      </c>
      <c r="N14" s="9" t="e">
        <f t="shared" si="7"/>
        <v>#REF!</v>
      </c>
      <c r="O14" s="163" t="e">
        <f t="shared" si="0"/>
        <v>#REF!</v>
      </c>
      <c r="P14" s="161" t="e">
        <f t="shared" si="1"/>
        <v>#REF!</v>
      </c>
    </row>
    <row r="15" spans="2:20" s="28" customFormat="1" ht="18" customHeight="1">
      <c r="B15" s="24" t="s">
        <v>426</v>
      </c>
      <c r="C15" s="7" t="s">
        <v>243</v>
      </c>
      <c r="D15" s="125" t="s">
        <v>215</v>
      </c>
      <c r="E15" s="6" t="s">
        <v>244</v>
      </c>
      <c r="F15" s="25"/>
      <c r="G15" s="26"/>
      <c r="H15" s="7" t="s">
        <v>242</v>
      </c>
      <c r="I15" s="8">
        <v>220</v>
      </c>
      <c r="J15" s="9">
        <v>34.32</v>
      </c>
      <c r="K15" s="9" t="e">
        <f t="shared" si="5"/>
        <v>#REF!</v>
      </c>
      <c r="L15" s="81" t="e">
        <f>#REF!</f>
        <v>#REF!</v>
      </c>
      <c r="M15" s="9">
        <f t="shared" si="6"/>
        <v>7550.4</v>
      </c>
      <c r="N15" s="9" t="e">
        <f t="shared" si="7"/>
        <v>#REF!</v>
      </c>
      <c r="O15" s="163" t="e">
        <f t="shared" si="0"/>
        <v>#REF!</v>
      </c>
      <c r="P15" s="161" t="e">
        <f t="shared" ref="P15:P54" si="8">P14+O15</f>
        <v>#REF!</v>
      </c>
    </row>
    <row r="16" spans="2:20" s="28" customFormat="1" ht="18" customHeight="1">
      <c r="B16" s="24" t="s">
        <v>427</v>
      </c>
      <c r="C16" s="7" t="s">
        <v>247</v>
      </c>
      <c r="D16" s="125" t="s">
        <v>215</v>
      </c>
      <c r="E16" s="6" t="s">
        <v>248</v>
      </c>
      <c r="F16" s="25"/>
      <c r="G16" s="26"/>
      <c r="H16" s="7" t="s">
        <v>224</v>
      </c>
      <c r="I16" s="8">
        <v>1</v>
      </c>
      <c r="J16" s="9">
        <v>562.08000000000004</v>
      </c>
      <c r="K16" s="9" t="e">
        <f t="shared" si="5"/>
        <v>#REF!</v>
      </c>
      <c r="L16" s="81" t="e">
        <f>#REF!</f>
        <v>#REF!</v>
      </c>
      <c r="M16" s="9">
        <f t="shared" si="6"/>
        <v>562.08000000000004</v>
      </c>
      <c r="N16" s="9" t="e">
        <f t="shared" si="7"/>
        <v>#REF!</v>
      </c>
      <c r="O16" s="163" t="e">
        <f t="shared" si="0"/>
        <v>#REF!</v>
      </c>
      <c r="P16" s="161" t="e">
        <f t="shared" si="8"/>
        <v>#REF!</v>
      </c>
    </row>
    <row r="17" spans="2:16" s="28" customFormat="1" ht="18" customHeight="1">
      <c r="B17" s="24" t="s">
        <v>428</v>
      </c>
      <c r="C17" s="7" t="s">
        <v>249</v>
      </c>
      <c r="D17" s="125" t="s">
        <v>215</v>
      </c>
      <c r="E17" s="6" t="s">
        <v>250</v>
      </c>
      <c r="F17" s="25"/>
      <c r="G17" s="26"/>
      <c r="H17" s="7" t="s">
        <v>224</v>
      </c>
      <c r="I17" s="8">
        <v>1</v>
      </c>
      <c r="J17" s="9">
        <v>296.62</v>
      </c>
      <c r="K17" s="9" t="e">
        <f t="shared" si="5"/>
        <v>#REF!</v>
      </c>
      <c r="L17" s="81" t="e">
        <f>#REF!</f>
        <v>#REF!</v>
      </c>
      <c r="M17" s="9">
        <f t="shared" si="6"/>
        <v>296.62</v>
      </c>
      <c r="N17" s="9" t="e">
        <f t="shared" si="7"/>
        <v>#REF!</v>
      </c>
      <c r="O17" s="163" t="e">
        <f t="shared" si="0"/>
        <v>#REF!</v>
      </c>
      <c r="P17" s="161" t="e">
        <f t="shared" si="8"/>
        <v>#REF!</v>
      </c>
    </row>
    <row r="18" spans="2:16" s="28" customFormat="1" ht="18" customHeight="1">
      <c r="B18" s="24" t="s">
        <v>425</v>
      </c>
      <c r="C18" s="7" t="s">
        <v>251</v>
      </c>
      <c r="D18" s="125" t="s">
        <v>215</v>
      </c>
      <c r="E18" s="6" t="s">
        <v>252</v>
      </c>
      <c r="F18" s="25"/>
      <c r="G18" s="26"/>
      <c r="H18" s="7" t="s">
        <v>242</v>
      </c>
      <c r="I18" s="8">
        <v>120</v>
      </c>
      <c r="J18" s="9">
        <v>13.77</v>
      </c>
      <c r="K18" s="9" t="e">
        <f t="shared" si="5"/>
        <v>#REF!</v>
      </c>
      <c r="L18" s="81" t="e">
        <f>#REF!</f>
        <v>#REF!</v>
      </c>
      <c r="M18" s="9">
        <f t="shared" si="6"/>
        <v>1652.4</v>
      </c>
      <c r="N18" s="9" t="e">
        <f t="shared" si="7"/>
        <v>#REF!</v>
      </c>
      <c r="O18" s="163" t="e">
        <f t="shared" si="0"/>
        <v>#REF!</v>
      </c>
      <c r="P18" s="161" t="e">
        <f t="shared" si="8"/>
        <v>#REF!</v>
      </c>
    </row>
    <row r="19" spans="2:16" s="28" customFormat="1" ht="18" customHeight="1">
      <c r="B19" s="24" t="s">
        <v>429</v>
      </c>
      <c r="C19" s="7" t="s">
        <v>253</v>
      </c>
      <c r="D19" s="125" t="s">
        <v>215</v>
      </c>
      <c r="E19" s="6" t="s">
        <v>254</v>
      </c>
      <c r="F19" s="25"/>
      <c r="G19" s="26"/>
      <c r="H19" s="7" t="s">
        <v>242</v>
      </c>
      <c r="I19" s="8">
        <v>300</v>
      </c>
      <c r="J19" s="9">
        <v>4.2300000000000004</v>
      </c>
      <c r="K19" s="9" t="e">
        <f t="shared" si="5"/>
        <v>#REF!</v>
      </c>
      <c r="L19" s="81" t="e">
        <f>#REF!</f>
        <v>#REF!</v>
      </c>
      <c r="M19" s="9">
        <f t="shared" si="6"/>
        <v>1269</v>
      </c>
      <c r="N19" s="9" t="e">
        <f t="shared" si="7"/>
        <v>#REF!</v>
      </c>
      <c r="O19" s="163" t="e">
        <f t="shared" si="0"/>
        <v>#REF!</v>
      </c>
      <c r="P19" s="161" t="e">
        <f t="shared" si="8"/>
        <v>#REF!</v>
      </c>
    </row>
    <row r="20" spans="2:16" s="28" customFormat="1" ht="18" customHeight="1">
      <c r="B20" s="164" t="s">
        <v>430</v>
      </c>
      <c r="C20" s="165" t="s">
        <v>255</v>
      </c>
      <c r="D20" s="166" t="s">
        <v>215</v>
      </c>
      <c r="E20" s="167" t="s">
        <v>256</v>
      </c>
      <c r="F20" s="171"/>
      <c r="G20" s="172"/>
      <c r="H20" s="165" t="s">
        <v>242</v>
      </c>
      <c r="I20" s="168">
        <v>300</v>
      </c>
      <c r="J20" s="169">
        <v>4.9800000000000004</v>
      </c>
      <c r="K20" s="169" t="e">
        <f t="shared" si="5"/>
        <v>#REF!</v>
      </c>
      <c r="L20" s="170" t="e">
        <f>#REF!</f>
        <v>#REF!</v>
      </c>
      <c r="M20" s="169">
        <f t="shared" si="6"/>
        <v>1494</v>
      </c>
      <c r="N20" s="169" t="e">
        <f t="shared" si="7"/>
        <v>#REF!</v>
      </c>
      <c r="O20" s="173" t="e">
        <f t="shared" si="0"/>
        <v>#REF!</v>
      </c>
      <c r="P20" s="174" t="e">
        <f t="shared" si="8"/>
        <v>#REF!</v>
      </c>
    </row>
    <row r="21" spans="2:16" s="28" customFormat="1" ht="18" customHeight="1">
      <c r="B21" s="24" t="s">
        <v>433</v>
      </c>
      <c r="C21" s="7" t="s">
        <v>258</v>
      </c>
      <c r="D21" s="125" t="s">
        <v>215</v>
      </c>
      <c r="E21" s="6" t="s">
        <v>259</v>
      </c>
      <c r="F21" s="25"/>
      <c r="G21" s="26"/>
      <c r="H21" s="7" t="s">
        <v>237</v>
      </c>
      <c r="I21" s="8">
        <f>'[1]DEM-PIS-055'!$J$63</f>
        <v>0</v>
      </c>
      <c r="J21" s="9">
        <v>4.38</v>
      </c>
      <c r="K21" s="9" t="e">
        <f t="shared" ref="K21:K29" si="9">TRUNC(J21*(1+L21),2)</f>
        <v>#REF!</v>
      </c>
      <c r="L21" s="81" t="e">
        <f>#REF!</f>
        <v>#REF!</v>
      </c>
      <c r="M21" s="9">
        <f t="shared" ref="M21:M29" si="10">TRUNC(I21*J21,2)</f>
        <v>0</v>
      </c>
      <c r="N21" s="9" t="e">
        <f t="shared" ref="N21:N29" si="11">TRUNC(I21*K21,2)</f>
        <v>#REF!</v>
      </c>
      <c r="O21" s="163" t="e">
        <f t="shared" si="0"/>
        <v>#REF!</v>
      </c>
      <c r="P21" s="161" t="e">
        <f t="shared" si="8"/>
        <v>#REF!</v>
      </c>
    </row>
    <row r="22" spans="2:16" s="28" customFormat="1" ht="18" customHeight="1">
      <c r="B22" s="24" t="s">
        <v>434</v>
      </c>
      <c r="C22" s="7" t="s">
        <v>260</v>
      </c>
      <c r="D22" s="125" t="s">
        <v>215</v>
      </c>
      <c r="E22" s="6" t="s">
        <v>261</v>
      </c>
      <c r="F22" s="25"/>
      <c r="G22" s="26"/>
      <c r="H22" s="7" t="s">
        <v>237</v>
      </c>
      <c r="I22" s="8">
        <f>'[1]DEM-PIS-070'!$J$64</f>
        <v>0</v>
      </c>
      <c r="J22" s="9">
        <v>8.98</v>
      </c>
      <c r="K22" s="9" t="e">
        <f t="shared" si="9"/>
        <v>#REF!</v>
      </c>
      <c r="L22" s="81" t="e">
        <f>#REF!</f>
        <v>#REF!</v>
      </c>
      <c r="M22" s="9">
        <f t="shared" si="10"/>
        <v>0</v>
      </c>
      <c r="N22" s="9" t="e">
        <f t="shared" si="11"/>
        <v>#REF!</v>
      </c>
      <c r="O22" s="163" t="e">
        <f t="shared" si="0"/>
        <v>#REF!</v>
      </c>
      <c r="P22" s="161" t="e">
        <f t="shared" si="8"/>
        <v>#REF!</v>
      </c>
    </row>
    <row r="23" spans="2:16" s="28" customFormat="1" ht="18" customHeight="1">
      <c r="B23" s="24" t="s">
        <v>435</v>
      </c>
      <c r="C23" s="7" t="s">
        <v>262</v>
      </c>
      <c r="D23" s="125" t="s">
        <v>215</v>
      </c>
      <c r="E23" s="6" t="s">
        <v>263</v>
      </c>
      <c r="F23" s="25"/>
      <c r="G23" s="26"/>
      <c r="H23" s="7" t="s">
        <v>242</v>
      </c>
      <c r="I23" s="8">
        <f>'[1]02.12.01'!$J$58</f>
        <v>308</v>
      </c>
      <c r="J23" s="9">
        <v>1.75</v>
      </c>
      <c r="K23" s="9" t="e">
        <f t="shared" si="9"/>
        <v>#REF!</v>
      </c>
      <c r="L23" s="81" t="e">
        <f>#REF!</f>
        <v>#REF!</v>
      </c>
      <c r="M23" s="9">
        <f t="shared" si="10"/>
        <v>539</v>
      </c>
      <c r="N23" s="9" t="e">
        <f t="shared" si="11"/>
        <v>#REF!</v>
      </c>
      <c r="O23" s="163" t="e">
        <f t="shared" si="0"/>
        <v>#REF!</v>
      </c>
      <c r="P23" s="161" t="e">
        <f t="shared" si="8"/>
        <v>#REF!</v>
      </c>
    </row>
    <row r="24" spans="2:16" s="28" customFormat="1" ht="18" customHeight="1">
      <c r="B24" s="24" t="s">
        <v>436</v>
      </c>
      <c r="C24" s="7" t="s">
        <v>264</v>
      </c>
      <c r="D24" s="125" t="s">
        <v>215</v>
      </c>
      <c r="E24" s="6" t="s">
        <v>265</v>
      </c>
      <c r="F24" s="25"/>
      <c r="G24" s="26"/>
      <c r="H24" s="7" t="s">
        <v>266</v>
      </c>
      <c r="I24" s="8">
        <f>'[1]DEM-CON-020'!$K$64</f>
        <v>0</v>
      </c>
      <c r="J24" s="9">
        <v>97.15</v>
      </c>
      <c r="K24" s="9" t="e">
        <f t="shared" si="9"/>
        <v>#REF!</v>
      </c>
      <c r="L24" s="81" t="e">
        <f>#REF!</f>
        <v>#REF!</v>
      </c>
      <c r="M24" s="9">
        <f t="shared" si="10"/>
        <v>0</v>
      </c>
      <c r="N24" s="9" t="e">
        <f t="shared" si="11"/>
        <v>#REF!</v>
      </c>
      <c r="O24" s="163" t="e">
        <f t="shared" si="0"/>
        <v>#REF!</v>
      </c>
      <c r="P24" s="161" t="e">
        <f t="shared" si="8"/>
        <v>#REF!</v>
      </c>
    </row>
    <row r="25" spans="2:16" s="28" customFormat="1" ht="18" customHeight="1">
      <c r="B25" s="24" t="s">
        <v>437</v>
      </c>
      <c r="C25" s="7" t="s">
        <v>267</v>
      </c>
      <c r="D25" s="125" t="s">
        <v>215</v>
      </c>
      <c r="E25" s="6" t="s">
        <v>268</v>
      </c>
      <c r="F25" s="25"/>
      <c r="G25" s="26"/>
      <c r="H25" s="7" t="s">
        <v>266</v>
      </c>
      <c r="I25" s="8" t="e">
        <f>'[1]TRA-CAR-010'!#REF!</f>
        <v>#REF!</v>
      </c>
      <c r="J25" s="9">
        <v>1.65</v>
      </c>
      <c r="K25" s="9" t="e">
        <f t="shared" si="9"/>
        <v>#REF!</v>
      </c>
      <c r="L25" s="81" t="e">
        <f>#REF!</f>
        <v>#REF!</v>
      </c>
      <c r="M25" s="9" t="e">
        <f t="shared" si="10"/>
        <v>#REF!</v>
      </c>
      <c r="N25" s="9" t="e">
        <f t="shared" si="11"/>
        <v>#REF!</v>
      </c>
      <c r="O25" s="163" t="e">
        <f t="shared" si="0"/>
        <v>#REF!</v>
      </c>
      <c r="P25" s="161" t="e">
        <f t="shared" si="8"/>
        <v>#REF!</v>
      </c>
    </row>
    <row r="26" spans="2:16" s="28" customFormat="1" ht="18" customHeight="1">
      <c r="B26" s="24" t="s">
        <v>438</v>
      </c>
      <c r="C26" s="7" t="s">
        <v>269</v>
      </c>
      <c r="D26" s="125" t="s">
        <v>215</v>
      </c>
      <c r="E26" s="6" t="s">
        <v>270</v>
      </c>
      <c r="F26" s="25"/>
      <c r="G26" s="26"/>
      <c r="H26" s="7" t="s">
        <v>271</v>
      </c>
      <c r="I26" s="8">
        <f>'[1]TRA-CAM-020'!$M$63</f>
        <v>0</v>
      </c>
      <c r="J26" s="9">
        <v>1.21</v>
      </c>
      <c r="K26" s="9" t="e">
        <f t="shared" si="9"/>
        <v>#REF!</v>
      </c>
      <c r="L26" s="81" t="e">
        <f>#REF!</f>
        <v>#REF!</v>
      </c>
      <c r="M26" s="9">
        <f t="shared" si="10"/>
        <v>0</v>
      </c>
      <c r="N26" s="9" t="e">
        <f t="shared" si="11"/>
        <v>#REF!</v>
      </c>
      <c r="O26" s="163" t="e">
        <f t="shared" si="0"/>
        <v>#REF!</v>
      </c>
      <c r="P26" s="161" t="e">
        <f t="shared" si="8"/>
        <v>#REF!</v>
      </c>
    </row>
    <row r="27" spans="2:16" s="28" customFormat="1" ht="18" customHeight="1">
      <c r="B27" s="24" t="s">
        <v>439</v>
      </c>
      <c r="C27" s="7" t="s">
        <v>272</v>
      </c>
      <c r="D27" s="125" t="s">
        <v>215</v>
      </c>
      <c r="E27" s="6" t="s">
        <v>273</v>
      </c>
      <c r="F27" s="25"/>
      <c r="G27" s="26"/>
      <c r="H27" s="7" t="s">
        <v>224</v>
      </c>
      <c r="I27" s="8">
        <f>'[1]02.31.02'!$M$58</f>
        <v>120</v>
      </c>
      <c r="J27" s="9">
        <v>167.23</v>
      </c>
      <c r="K27" s="9" t="e">
        <f t="shared" si="9"/>
        <v>#REF!</v>
      </c>
      <c r="L27" s="81" t="e">
        <f>#REF!</f>
        <v>#REF!</v>
      </c>
      <c r="M27" s="9">
        <f t="shared" si="10"/>
        <v>20067.599999999999</v>
      </c>
      <c r="N27" s="9" t="e">
        <f t="shared" si="11"/>
        <v>#REF!</v>
      </c>
      <c r="O27" s="163" t="e">
        <f t="shared" si="0"/>
        <v>#REF!</v>
      </c>
      <c r="P27" s="161" t="e">
        <f t="shared" si="8"/>
        <v>#REF!</v>
      </c>
    </row>
    <row r="28" spans="2:16" s="28" customFormat="1" ht="18" customHeight="1">
      <c r="B28" s="24" t="s">
        <v>440</v>
      </c>
      <c r="C28" s="7" t="s">
        <v>276</v>
      </c>
      <c r="D28" s="125" t="s">
        <v>215</v>
      </c>
      <c r="E28" s="6" t="s">
        <v>277</v>
      </c>
      <c r="F28" s="25"/>
      <c r="G28" s="26"/>
      <c r="H28" s="7" t="s">
        <v>237</v>
      </c>
      <c r="I28" s="8" t="e">
        <f>#REF!</f>
        <v>#REF!</v>
      </c>
      <c r="J28" s="9">
        <v>0.4</v>
      </c>
      <c r="K28" s="9" t="e">
        <f t="shared" si="9"/>
        <v>#REF!</v>
      </c>
      <c r="L28" s="81" t="e">
        <f>#REF!</f>
        <v>#REF!</v>
      </c>
      <c r="M28" s="9" t="e">
        <f t="shared" si="10"/>
        <v>#REF!</v>
      </c>
      <c r="N28" s="9" t="e">
        <f t="shared" si="11"/>
        <v>#REF!</v>
      </c>
      <c r="O28" s="163" t="e">
        <f t="shared" si="0"/>
        <v>#REF!</v>
      </c>
      <c r="P28" s="161" t="e">
        <f t="shared" si="8"/>
        <v>#REF!</v>
      </c>
    </row>
    <row r="29" spans="2:16" s="28" customFormat="1" ht="18" customHeight="1">
      <c r="B29" s="24" t="s">
        <v>441</v>
      </c>
      <c r="C29" s="7" t="s">
        <v>278</v>
      </c>
      <c r="D29" s="125" t="s">
        <v>215</v>
      </c>
      <c r="E29" s="6" t="s">
        <v>279</v>
      </c>
      <c r="F29" s="25"/>
      <c r="G29" s="26"/>
      <c r="H29" s="7" t="s">
        <v>266</v>
      </c>
      <c r="I29" s="8" t="e">
        <f>#REF!</f>
        <v>#REF!</v>
      </c>
      <c r="J29" s="9">
        <v>4.0199999999999996</v>
      </c>
      <c r="K29" s="9" t="e">
        <f t="shared" si="9"/>
        <v>#REF!</v>
      </c>
      <c r="L29" s="81" t="e">
        <f>#REF!</f>
        <v>#REF!</v>
      </c>
      <c r="M29" s="9" t="e">
        <f t="shared" si="10"/>
        <v>#REF!</v>
      </c>
      <c r="N29" s="9" t="e">
        <f t="shared" si="11"/>
        <v>#REF!</v>
      </c>
      <c r="O29" s="163" t="e">
        <f t="shared" si="0"/>
        <v>#REF!</v>
      </c>
      <c r="P29" s="161" t="e">
        <f t="shared" si="8"/>
        <v>#REF!</v>
      </c>
    </row>
    <row r="30" spans="2:16" s="28" customFormat="1" ht="18" customHeight="1">
      <c r="B30" s="24" t="s">
        <v>442</v>
      </c>
      <c r="C30" s="7" t="s">
        <v>377</v>
      </c>
      <c r="D30" s="125" t="s">
        <v>215</v>
      </c>
      <c r="E30" s="6" t="s">
        <v>378</v>
      </c>
      <c r="F30" s="25"/>
      <c r="G30" s="26"/>
      <c r="H30" s="7" t="s">
        <v>266</v>
      </c>
      <c r="I30" s="8" t="e">
        <f>#REF!</f>
        <v>#REF!</v>
      </c>
      <c r="J30" s="9">
        <v>2.5</v>
      </c>
      <c r="K30" s="9" t="e">
        <f t="shared" ref="K30:K35" si="12">TRUNC(J30*(1+L30),2)</f>
        <v>#REF!</v>
      </c>
      <c r="L30" s="81" t="e">
        <f>#REF!</f>
        <v>#REF!</v>
      </c>
      <c r="M30" s="9" t="e">
        <f t="shared" ref="M30:M35" si="13">TRUNC(I30*J30,2)</f>
        <v>#REF!</v>
      </c>
      <c r="N30" s="9" t="e">
        <f t="shared" ref="N30:N35" si="14">TRUNC(I30*K30,2)</f>
        <v>#REF!</v>
      </c>
      <c r="O30" s="163" t="e">
        <f t="shared" si="0"/>
        <v>#REF!</v>
      </c>
      <c r="P30" s="161" t="e">
        <f t="shared" si="8"/>
        <v>#REF!</v>
      </c>
    </row>
    <row r="31" spans="2:16" s="28" customFormat="1" ht="18" customHeight="1">
      <c r="B31" s="24" t="s">
        <v>444</v>
      </c>
      <c r="C31" s="7" t="s">
        <v>280</v>
      </c>
      <c r="D31" s="125" t="s">
        <v>215</v>
      </c>
      <c r="E31" s="6" t="s">
        <v>270</v>
      </c>
      <c r="F31" s="213">
        <v>12</v>
      </c>
      <c r="G31" s="214"/>
      <c r="H31" s="7" t="s">
        <v>271</v>
      </c>
      <c r="I31" s="8" t="e">
        <f>#REF!</f>
        <v>#REF!</v>
      </c>
      <c r="J31" s="9">
        <v>1.21</v>
      </c>
      <c r="K31" s="9" t="e">
        <f t="shared" si="12"/>
        <v>#REF!</v>
      </c>
      <c r="L31" s="81" t="e">
        <f>#REF!</f>
        <v>#REF!</v>
      </c>
      <c r="M31" s="9" t="e">
        <f t="shared" si="13"/>
        <v>#REF!</v>
      </c>
      <c r="N31" s="9" t="e">
        <f t="shared" si="14"/>
        <v>#REF!</v>
      </c>
      <c r="O31" s="163" t="e">
        <f t="shared" si="0"/>
        <v>#REF!</v>
      </c>
      <c r="P31" s="161" t="e">
        <f t="shared" si="8"/>
        <v>#REF!</v>
      </c>
    </row>
    <row r="32" spans="2:16" s="28" customFormat="1" ht="18" customHeight="1">
      <c r="B32" s="24" t="s">
        <v>443</v>
      </c>
      <c r="C32" s="7" t="s">
        <v>290</v>
      </c>
      <c r="D32" s="125" t="s">
        <v>215</v>
      </c>
      <c r="E32" s="6" t="s">
        <v>289</v>
      </c>
      <c r="F32" s="25"/>
      <c r="G32" s="26"/>
      <c r="H32" s="7" t="s">
        <v>266</v>
      </c>
      <c r="I32" s="8" t="e">
        <f>#REF!</f>
        <v>#REF!</v>
      </c>
      <c r="J32" s="9">
        <v>3</v>
      </c>
      <c r="K32" s="9" t="e">
        <f t="shared" si="12"/>
        <v>#REF!</v>
      </c>
      <c r="L32" s="81" t="e">
        <f>#REF!</f>
        <v>#REF!</v>
      </c>
      <c r="M32" s="9" t="e">
        <f t="shared" si="13"/>
        <v>#REF!</v>
      </c>
      <c r="N32" s="9" t="e">
        <f t="shared" si="14"/>
        <v>#REF!</v>
      </c>
      <c r="O32" s="163" t="e">
        <f t="shared" si="0"/>
        <v>#REF!</v>
      </c>
      <c r="P32" s="161" t="e">
        <f t="shared" si="8"/>
        <v>#REF!</v>
      </c>
    </row>
    <row r="33" spans="2:16" s="28" customFormat="1" ht="18" customHeight="1">
      <c r="B33" s="164" t="s">
        <v>445</v>
      </c>
      <c r="C33" s="165" t="s">
        <v>293</v>
      </c>
      <c r="D33" s="166" t="s">
        <v>215</v>
      </c>
      <c r="E33" s="167" t="s">
        <v>294</v>
      </c>
      <c r="F33" s="171"/>
      <c r="G33" s="172"/>
      <c r="H33" s="165" t="s">
        <v>266</v>
      </c>
      <c r="I33" s="168" t="e">
        <f>#REF!</f>
        <v>#REF!</v>
      </c>
      <c r="J33" s="169">
        <v>35.07</v>
      </c>
      <c r="K33" s="169" t="e">
        <f t="shared" si="12"/>
        <v>#REF!</v>
      </c>
      <c r="L33" s="170" t="e">
        <f>#REF!</f>
        <v>#REF!</v>
      </c>
      <c r="M33" s="169" t="e">
        <f t="shared" si="13"/>
        <v>#REF!</v>
      </c>
      <c r="N33" s="169" t="e">
        <f t="shared" si="14"/>
        <v>#REF!</v>
      </c>
      <c r="O33" s="173" t="e">
        <f t="shared" si="0"/>
        <v>#REF!</v>
      </c>
      <c r="P33" s="174" t="e">
        <f t="shared" si="8"/>
        <v>#REF!</v>
      </c>
    </row>
    <row r="34" spans="2:16" s="28" customFormat="1" ht="18" customHeight="1">
      <c r="B34" s="24" t="s">
        <v>446</v>
      </c>
      <c r="C34" s="7" t="s">
        <v>282</v>
      </c>
      <c r="D34" s="125" t="s">
        <v>215</v>
      </c>
      <c r="E34" s="6" t="s">
        <v>283</v>
      </c>
      <c r="F34" s="25"/>
      <c r="G34" s="26"/>
      <c r="H34" s="7" t="s">
        <v>266</v>
      </c>
      <c r="I34" s="8" t="e">
        <f>#REF!</f>
        <v>#REF!</v>
      </c>
      <c r="J34" s="9">
        <v>3.21</v>
      </c>
      <c r="K34" s="9" t="e">
        <f t="shared" si="12"/>
        <v>#REF!</v>
      </c>
      <c r="L34" s="81" t="e">
        <f>#REF!</f>
        <v>#REF!</v>
      </c>
      <c r="M34" s="9" t="e">
        <f t="shared" si="13"/>
        <v>#REF!</v>
      </c>
      <c r="N34" s="9" t="e">
        <f t="shared" si="14"/>
        <v>#REF!</v>
      </c>
      <c r="O34" s="163" t="e">
        <f t="shared" si="0"/>
        <v>#REF!</v>
      </c>
      <c r="P34" s="161" t="e">
        <f t="shared" si="8"/>
        <v>#REF!</v>
      </c>
    </row>
    <row r="35" spans="2:16" s="28" customFormat="1" ht="18" customHeight="1">
      <c r="B35" s="24" t="s">
        <v>447</v>
      </c>
      <c r="C35" s="7" t="s">
        <v>284</v>
      </c>
      <c r="D35" s="125" t="s">
        <v>215</v>
      </c>
      <c r="E35" s="6" t="s">
        <v>285</v>
      </c>
      <c r="F35" s="25"/>
      <c r="G35" s="26"/>
      <c r="H35" s="7" t="s">
        <v>266</v>
      </c>
      <c r="I35" s="8" t="e">
        <f>#REF!</f>
        <v>#REF!</v>
      </c>
      <c r="J35" s="9">
        <v>4.08</v>
      </c>
      <c r="K35" s="9" t="e">
        <f t="shared" si="12"/>
        <v>#REF!</v>
      </c>
      <c r="L35" s="81" t="e">
        <f>#REF!</f>
        <v>#REF!</v>
      </c>
      <c r="M35" s="9" t="e">
        <f t="shared" si="13"/>
        <v>#REF!</v>
      </c>
      <c r="N35" s="9" t="e">
        <f t="shared" si="14"/>
        <v>#REF!</v>
      </c>
      <c r="O35" s="163" t="e">
        <f t="shared" si="0"/>
        <v>#REF!</v>
      </c>
      <c r="P35" s="161" t="e">
        <f t="shared" si="8"/>
        <v>#REF!</v>
      </c>
    </row>
    <row r="36" spans="2:16" s="28" customFormat="1" ht="18" customHeight="1">
      <c r="B36" s="24" t="s">
        <v>448</v>
      </c>
      <c r="C36" s="7" t="s">
        <v>286</v>
      </c>
      <c r="D36" s="125" t="s">
        <v>215</v>
      </c>
      <c r="E36" s="6" t="s">
        <v>287</v>
      </c>
      <c r="F36" s="25"/>
      <c r="G36" s="26"/>
      <c r="H36" s="7" t="s">
        <v>266</v>
      </c>
      <c r="I36" s="8" t="e">
        <f>#REF!</f>
        <v>#REF!</v>
      </c>
      <c r="J36" s="9">
        <v>15.92</v>
      </c>
      <c r="K36" s="9" t="e">
        <f t="shared" ref="K36:K52" si="15">TRUNC(J36*(1+L36),2)</f>
        <v>#REF!</v>
      </c>
      <c r="L36" s="81" t="e">
        <f>#REF!</f>
        <v>#REF!</v>
      </c>
      <c r="M36" s="9" t="e">
        <f t="shared" ref="M36:M52" si="16">TRUNC(I36*J36,2)</f>
        <v>#REF!</v>
      </c>
      <c r="N36" s="9" t="e">
        <f t="shared" ref="N36:N52" si="17">TRUNC(I36*K36,2)</f>
        <v>#REF!</v>
      </c>
      <c r="O36" s="163" t="e">
        <f t="shared" ref="O36:O67" si="18">N36/$N$123</f>
        <v>#REF!</v>
      </c>
      <c r="P36" s="161" t="e">
        <f t="shared" si="8"/>
        <v>#REF!</v>
      </c>
    </row>
    <row r="37" spans="2:16" s="28" customFormat="1" ht="18" customHeight="1">
      <c r="B37" s="24" t="s">
        <v>449</v>
      </c>
      <c r="C37" s="7" t="s">
        <v>288</v>
      </c>
      <c r="D37" s="125" t="s">
        <v>215</v>
      </c>
      <c r="E37" s="6" t="s">
        <v>281</v>
      </c>
      <c r="F37" s="25"/>
      <c r="G37" s="26"/>
      <c r="H37" s="7" t="s">
        <v>237</v>
      </c>
      <c r="I37" s="8" t="e">
        <f>#REF!</f>
        <v>#REF!</v>
      </c>
      <c r="J37" s="9">
        <v>3.3</v>
      </c>
      <c r="K37" s="9" t="e">
        <f t="shared" si="15"/>
        <v>#REF!</v>
      </c>
      <c r="L37" s="81" t="e">
        <f>#REF!</f>
        <v>#REF!</v>
      </c>
      <c r="M37" s="9" t="e">
        <f t="shared" si="16"/>
        <v>#REF!</v>
      </c>
      <c r="N37" s="9" t="e">
        <f t="shared" si="17"/>
        <v>#REF!</v>
      </c>
      <c r="O37" s="163" t="e">
        <f t="shared" si="18"/>
        <v>#REF!</v>
      </c>
      <c r="P37" s="161" t="e">
        <f t="shared" si="8"/>
        <v>#REF!</v>
      </c>
    </row>
    <row r="38" spans="2:16" s="28" customFormat="1" ht="18" customHeight="1">
      <c r="B38" s="24" t="s">
        <v>450</v>
      </c>
      <c r="C38" s="7"/>
      <c r="D38" s="125" t="s">
        <v>401</v>
      </c>
      <c r="E38" s="6" t="s">
        <v>402</v>
      </c>
      <c r="F38" s="25"/>
      <c r="G38" s="26"/>
      <c r="H38" s="7" t="s">
        <v>403</v>
      </c>
      <c r="I38" s="8">
        <v>1</v>
      </c>
      <c r="J38" s="9" t="e">
        <f>I32*1.2</f>
        <v>#REF!</v>
      </c>
      <c r="K38" s="9" t="e">
        <f t="shared" si="15"/>
        <v>#REF!</v>
      </c>
      <c r="L38" s="81" t="e">
        <f>#REF!</f>
        <v>#REF!</v>
      </c>
      <c r="M38" s="9" t="e">
        <f t="shared" si="16"/>
        <v>#REF!</v>
      </c>
      <c r="N38" s="9" t="e">
        <f t="shared" si="17"/>
        <v>#REF!</v>
      </c>
      <c r="O38" s="163" t="e">
        <f t="shared" si="18"/>
        <v>#REF!</v>
      </c>
      <c r="P38" s="161" t="e">
        <f t="shared" si="8"/>
        <v>#REF!</v>
      </c>
    </row>
    <row r="39" spans="2:16" s="28" customFormat="1" ht="18" customHeight="1">
      <c r="B39" s="24" t="s">
        <v>452</v>
      </c>
      <c r="C39" s="7" t="s">
        <v>296</v>
      </c>
      <c r="D39" s="125" t="s">
        <v>215</v>
      </c>
      <c r="E39" s="6" t="s">
        <v>297</v>
      </c>
      <c r="F39" s="25"/>
      <c r="G39" s="26"/>
      <c r="H39" s="7" t="s">
        <v>266</v>
      </c>
      <c r="I39" s="8">
        <f>'[2]ENR-PED-010'!$K$60</f>
        <v>0</v>
      </c>
      <c r="J39" s="9">
        <v>166.89</v>
      </c>
      <c r="K39" s="9" t="e">
        <f t="shared" si="15"/>
        <v>#REF!</v>
      </c>
      <c r="L39" s="81" t="e">
        <f>#REF!</f>
        <v>#REF!</v>
      </c>
      <c r="M39" s="9">
        <f t="shared" si="16"/>
        <v>0</v>
      </c>
      <c r="N39" s="9" t="e">
        <f t="shared" si="17"/>
        <v>#REF!</v>
      </c>
      <c r="O39" s="163" t="e">
        <f t="shared" si="18"/>
        <v>#REF!</v>
      </c>
      <c r="P39" s="161" t="e">
        <f t="shared" si="8"/>
        <v>#REF!</v>
      </c>
    </row>
    <row r="40" spans="2:16" s="28" customFormat="1" ht="18" customHeight="1">
      <c r="B40" s="24" t="s">
        <v>453</v>
      </c>
      <c r="C40" s="7" t="s">
        <v>298</v>
      </c>
      <c r="D40" s="125" t="s">
        <v>215</v>
      </c>
      <c r="E40" s="6" t="s">
        <v>299</v>
      </c>
      <c r="F40" s="25"/>
      <c r="G40" s="26"/>
      <c r="H40" s="7" t="s">
        <v>242</v>
      </c>
      <c r="I40" s="8">
        <f>'[2]DRE-TUB-100'!$K$62</f>
        <v>0</v>
      </c>
      <c r="J40" s="9">
        <v>40.79</v>
      </c>
      <c r="K40" s="9" t="e">
        <f t="shared" si="15"/>
        <v>#REF!</v>
      </c>
      <c r="L40" s="81" t="e">
        <f>#REF!</f>
        <v>#REF!</v>
      </c>
      <c r="M40" s="9">
        <f t="shared" si="16"/>
        <v>0</v>
      </c>
      <c r="N40" s="9" t="e">
        <f t="shared" si="17"/>
        <v>#REF!</v>
      </c>
      <c r="O40" s="163" t="e">
        <f t="shared" si="18"/>
        <v>#REF!</v>
      </c>
      <c r="P40" s="161" t="e">
        <f t="shared" si="8"/>
        <v>#REF!</v>
      </c>
    </row>
    <row r="41" spans="2:16" s="28" customFormat="1" ht="18" customHeight="1">
      <c r="B41" s="24" t="s">
        <v>454</v>
      </c>
      <c r="C41" s="7" t="s">
        <v>300</v>
      </c>
      <c r="D41" s="125" t="s">
        <v>215</v>
      </c>
      <c r="E41" s="6" t="s">
        <v>301</v>
      </c>
      <c r="F41" s="25"/>
      <c r="G41" s="26"/>
      <c r="H41" s="7" t="s">
        <v>266</v>
      </c>
      <c r="I41" s="8">
        <f>'[2]DRE-CON-005'!$K$62</f>
        <v>0</v>
      </c>
      <c r="J41" s="9">
        <v>344.05</v>
      </c>
      <c r="K41" s="9" t="e">
        <f t="shared" si="15"/>
        <v>#REF!</v>
      </c>
      <c r="L41" s="81" t="e">
        <f>#REF!</f>
        <v>#REF!</v>
      </c>
      <c r="M41" s="9">
        <f t="shared" si="16"/>
        <v>0</v>
      </c>
      <c r="N41" s="9" t="e">
        <f t="shared" si="17"/>
        <v>#REF!</v>
      </c>
      <c r="O41" s="163" t="e">
        <f t="shared" si="18"/>
        <v>#REF!</v>
      </c>
      <c r="P41" s="161" t="e">
        <f t="shared" si="8"/>
        <v>#REF!</v>
      </c>
    </row>
    <row r="42" spans="2:16" s="28" customFormat="1" ht="18" customHeight="1">
      <c r="B42" s="24" t="s">
        <v>455</v>
      </c>
      <c r="C42" s="7" t="s">
        <v>302</v>
      </c>
      <c r="D42" s="125" t="s">
        <v>215</v>
      </c>
      <c r="E42" s="6" t="s">
        <v>303</v>
      </c>
      <c r="F42" s="25"/>
      <c r="G42" s="26"/>
      <c r="H42" s="7" t="s">
        <v>237</v>
      </c>
      <c r="I42" s="8">
        <f>'[2]OBR-PON-010'!$K$62</f>
        <v>0</v>
      </c>
      <c r="J42" s="9">
        <v>52.44</v>
      </c>
      <c r="K42" s="9" t="e">
        <f t="shared" si="15"/>
        <v>#REF!</v>
      </c>
      <c r="L42" s="81" t="e">
        <f>#REF!</f>
        <v>#REF!</v>
      </c>
      <c r="M42" s="9">
        <f t="shared" si="16"/>
        <v>0</v>
      </c>
      <c r="N42" s="9" t="e">
        <f t="shared" si="17"/>
        <v>#REF!</v>
      </c>
      <c r="O42" s="163" t="e">
        <f t="shared" si="18"/>
        <v>#REF!</v>
      </c>
      <c r="P42" s="161" t="e">
        <f t="shared" si="8"/>
        <v>#REF!</v>
      </c>
    </row>
    <row r="43" spans="2:16" s="28" customFormat="1" ht="18" customHeight="1">
      <c r="B43" s="24" t="s">
        <v>456</v>
      </c>
      <c r="C43" s="7" t="s">
        <v>304</v>
      </c>
      <c r="D43" s="125" t="s">
        <v>215</v>
      </c>
      <c r="E43" s="6" t="s">
        <v>305</v>
      </c>
      <c r="F43" s="25"/>
      <c r="G43" s="26"/>
      <c r="H43" s="7" t="s">
        <v>308</v>
      </c>
      <c r="I43" s="8">
        <f>'[2]ARM-AÇO-020'!$K$62</f>
        <v>0</v>
      </c>
      <c r="J43" s="9">
        <v>7.26</v>
      </c>
      <c r="K43" s="9" t="e">
        <f t="shared" si="15"/>
        <v>#REF!</v>
      </c>
      <c r="L43" s="81" t="e">
        <f>#REF!</f>
        <v>#REF!</v>
      </c>
      <c r="M43" s="9">
        <f t="shared" si="16"/>
        <v>0</v>
      </c>
      <c r="N43" s="9" t="e">
        <f t="shared" si="17"/>
        <v>#REF!</v>
      </c>
      <c r="O43" s="163" t="e">
        <f t="shared" si="18"/>
        <v>#REF!</v>
      </c>
      <c r="P43" s="161" t="e">
        <f t="shared" si="8"/>
        <v>#REF!</v>
      </c>
    </row>
    <row r="44" spans="2:16" s="28" customFormat="1" ht="18" customHeight="1">
      <c r="B44" s="24" t="s">
        <v>457</v>
      </c>
      <c r="C44" s="7" t="s">
        <v>306</v>
      </c>
      <c r="D44" s="125" t="s">
        <v>215</v>
      </c>
      <c r="E44" s="6" t="s">
        <v>307</v>
      </c>
      <c r="F44" s="25"/>
      <c r="G44" s="26"/>
      <c r="H44" s="7" t="s">
        <v>242</v>
      </c>
      <c r="I44" s="8">
        <f>'[2]JUN-DIL-005'!$K$62</f>
        <v>0</v>
      </c>
      <c r="J44" s="9">
        <v>106.2</v>
      </c>
      <c r="K44" s="9" t="e">
        <f t="shared" si="15"/>
        <v>#REF!</v>
      </c>
      <c r="L44" s="81" t="e">
        <f>#REF!</f>
        <v>#REF!</v>
      </c>
      <c r="M44" s="9">
        <f t="shared" si="16"/>
        <v>0</v>
      </c>
      <c r="N44" s="9" t="e">
        <f t="shared" si="17"/>
        <v>#REF!</v>
      </c>
      <c r="O44" s="163" t="e">
        <f t="shared" si="18"/>
        <v>#REF!</v>
      </c>
      <c r="P44" s="161" t="e">
        <f t="shared" si="8"/>
        <v>#REF!</v>
      </c>
    </row>
    <row r="45" spans="2:16" s="28" customFormat="1" ht="18" customHeight="1">
      <c r="B45" s="24" t="s">
        <v>458</v>
      </c>
      <c r="C45" s="7" t="s">
        <v>309</v>
      </c>
      <c r="D45" s="125" t="s">
        <v>215</v>
      </c>
      <c r="E45" s="6" t="s">
        <v>310</v>
      </c>
      <c r="F45" s="25"/>
      <c r="G45" s="26"/>
      <c r="H45" s="7" t="s">
        <v>266</v>
      </c>
      <c r="I45" s="8">
        <f>'[2]EST-CON-085'!$K$62</f>
        <v>0</v>
      </c>
      <c r="J45" s="9">
        <v>334.07</v>
      </c>
      <c r="K45" s="9" t="e">
        <f t="shared" si="15"/>
        <v>#REF!</v>
      </c>
      <c r="L45" s="81" t="e">
        <f>#REF!</f>
        <v>#REF!</v>
      </c>
      <c r="M45" s="9">
        <f t="shared" si="16"/>
        <v>0</v>
      </c>
      <c r="N45" s="9" t="e">
        <f t="shared" si="17"/>
        <v>#REF!</v>
      </c>
      <c r="O45" s="163" t="e">
        <f t="shared" si="18"/>
        <v>#REF!</v>
      </c>
      <c r="P45" s="161" t="e">
        <f t="shared" si="8"/>
        <v>#REF!</v>
      </c>
    </row>
    <row r="46" spans="2:16" s="28" customFormat="1" ht="18" customHeight="1">
      <c r="B46" s="164" t="s">
        <v>459</v>
      </c>
      <c r="C46" s="165" t="s">
        <v>311</v>
      </c>
      <c r="D46" s="166" t="s">
        <v>215</v>
      </c>
      <c r="E46" s="167" t="s">
        <v>312</v>
      </c>
      <c r="F46" s="171"/>
      <c r="G46" s="172"/>
      <c r="H46" s="165" t="s">
        <v>266</v>
      </c>
      <c r="I46" s="168">
        <f>'[2]DRE-DRE-005'!$K$57</f>
        <v>126</v>
      </c>
      <c r="J46" s="169">
        <v>90.63</v>
      </c>
      <c r="K46" s="169" t="e">
        <f t="shared" si="15"/>
        <v>#REF!</v>
      </c>
      <c r="L46" s="170" t="e">
        <f>#REF!</f>
        <v>#REF!</v>
      </c>
      <c r="M46" s="169">
        <f t="shared" si="16"/>
        <v>11419.38</v>
      </c>
      <c r="N46" s="169" t="e">
        <f t="shared" si="17"/>
        <v>#REF!</v>
      </c>
      <c r="O46" s="173" t="e">
        <f t="shared" si="18"/>
        <v>#REF!</v>
      </c>
      <c r="P46" s="174" t="e">
        <f t="shared" si="8"/>
        <v>#REF!</v>
      </c>
    </row>
    <row r="47" spans="2:16" s="28" customFormat="1" ht="18" customHeight="1">
      <c r="B47" s="24" t="s">
        <v>460</v>
      </c>
      <c r="C47" s="7" t="s">
        <v>313</v>
      </c>
      <c r="D47" s="125" t="s">
        <v>215</v>
      </c>
      <c r="E47" s="6" t="s">
        <v>314</v>
      </c>
      <c r="F47" s="25"/>
      <c r="G47" s="26"/>
      <c r="H47" s="7" t="s">
        <v>237</v>
      </c>
      <c r="I47" s="8">
        <f>'[2]RO-40978'!$K$57</f>
        <v>15703.560000000001</v>
      </c>
      <c r="J47" s="9">
        <v>4.88</v>
      </c>
      <c r="K47" s="9" t="e">
        <f t="shared" si="15"/>
        <v>#REF!</v>
      </c>
      <c r="L47" s="81" t="e">
        <f>#REF!</f>
        <v>#REF!</v>
      </c>
      <c r="M47" s="9">
        <f t="shared" si="16"/>
        <v>76633.37</v>
      </c>
      <c r="N47" s="9" t="e">
        <f t="shared" si="17"/>
        <v>#REF!</v>
      </c>
      <c r="O47" s="163" t="e">
        <f t="shared" si="18"/>
        <v>#REF!</v>
      </c>
      <c r="P47" s="161" t="e">
        <f t="shared" si="8"/>
        <v>#REF!</v>
      </c>
    </row>
    <row r="48" spans="2:16" s="3" customFormat="1" ht="12" customHeight="1">
      <c r="B48" s="24" t="s">
        <v>460</v>
      </c>
      <c r="C48" s="7" t="s">
        <v>503</v>
      </c>
      <c r="D48" s="125" t="s">
        <v>215</v>
      </c>
      <c r="E48" s="6" t="s">
        <v>504</v>
      </c>
      <c r="F48" s="25"/>
      <c r="G48" s="26"/>
      <c r="H48" s="7" t="s">
        <v>237</v>
      </c>
      <c r="I48" s="8">
        <f>'[2]RO-41592'!$K$57</f>
        <v>2848</v>
      </c>
      <c r="J48" s="9">
        <v>5.9</v>
      </c>
      <c r="K48" s="9" t="e">
        <f t="shared" si="15"/>
        <v>#REF!</v>
      </c>
      <c r="L48" s="81" t="e">
        <f>#REF!</f>
        <v>#REF!</v>
      </c>
      <c r="M48" s="9">
        <f t="shared" si="16"/>
        <v>16803.2</v>
      </c>
      <c r="N48" s="9" t="e">
        <f t="shared" si="17"/>
        <v>#REF!</v>
      </c>
      <c r="O48" s="163" t="e">
        <f t="shared" si="18"/>
        <v>#REF!</v>
      </c>
      <c r="P48" s="161" t="e">
        <f t="shared" si="8"/>
        <v>#REF!</v>
      </c>
    </row>
    <row r="49" spans="2:16" s="3" customFormat="1" ht="12" customHeight="1">
      <c r="B49" s="24" t="s">
        <v>461</v>
      </c>
      <c r="C49" s="7" t="s">
        <v>315</v>
      </c>
      <c r="D49" s="125" t="s">
        <v>215</v>
      </c>
      <c r="E49" s="6" t="s">
        <v>316</v>
      </c>
      <c r="F49" s="25"/>
      <c r="G49" s="26"/>
      <c r="H49" s="7" t="s">
        <v>224</v>
      </c>
      <c r="I49" s="8">
        <f>'[2]RO-40984'!$K$57</f>
        <v>498</v>
      </c>
      <c r="J49" s="9">
        <v>10.3</v>
      </c>
      <c r="K49" s="9" t="e">
        <f t="shared" si="15"/>
        <v>#REF!</v>
      </c>
      <c r="L49" s="81" t="e">
        <f>#REF!</f>
        <v>#REF!</v>
      </c>
      <c r="M49" s="9">
        <f t="shared" si="16"/>
        <v>5129.3999999999996</v>
      </c>
      <c r="N49" s="9" t="e">
        <f t="shared" si="17"/>
        <v>#REF!</v>
      </c>
      <c r="O49" s="163" t="e">
        <f t="shared" si="18"/>
        <v>#REF!</v>
      </c>
      <c r="P49" s="161" t="e">
        <f t="shared" si="8"/>
        <v>#REF!</v>
      </c>
    </row>
    <row r="50" spans="2:16" s="28" customFormat="1" ht="18" customHeight="1">
      <c r="B50" s="24" t="s">
        <v>508</v>
      </c>
      <c r="C50" s="7" t="s">
        <v>505</v>
      </c>
      <c r="D50" s="125" t="s">
        <v>215</v>
      </c>
      <c r="E50" s="6" t="s">
        <v>506</v>
      </c>
      <c r="F50" s="25"/>
      <c r="G50" s="26"/>
      <c r="H50" s="7" t="s">
        <v>266</v>
      </c>
      <c r="I50" s="8">
        <f>'[2]OBR-VIA-100'!$K$57</f>
        <v>1383.54</v>
      </c>
      <c r="J50" s="9">
        <v>354.66</v>
      </c>
      <c r="K50" s="9" t="e">
        <f t="shared" si="15"/>
        <v>#REF!</v>
      </c>
      <c r="L50" s="81" t="e">
        <f>#REF!</f>
        <v>#REF!</v>
      </c>
      <c r="M50" s="9">
        <f t="shared" si="16"/>
        <v>490686.29</v>
      </c>
      <c r="N50" s="9" t="e">
        <f t="shared" si="17"/>
        <v>#REF!</v>
      </c>
      <c r="O50" s="163" t="e">
        <f t="shared" si="18"/>
        <v>#REF!</v>
      </c>
      <c r="P50" s="161" t="e">
        <f t="shared" si="8"/>
        <v>#REF!</v>
      </c>
    </row>
    <row r="51" spans="2:16" s="28" customFormat="1" ht="18" customHeight="1">
      <c r="B51" s="24" t="s">
        <v>509</v>
      </c>
      <c r="C51" s="7" t="s">
        <v>510</v>
      </c>
      <c r="D51" s="125" t="s">
        <v>215</v>
      </c>
      <c r="E51" s="6" t="s">
        <v>507</v>
      </c>
      <c r="F51" s="25"/>
      <c r="G51" s="26"/>
      <c r="H51" s="7" t="s">
        <v>266</v>
      </c>
      <c r="I51" s="8">
        <f>'[2]OBR-VIA-105'!$K$57</f>
        <v>15296.665000000001</v>
      </c>
      <c r="J51" s="9">
        <v>489.51</v>
      </c>
      <c r="K51" s="9" t="e">
        <f t="shared" si="15"/>
        <v>#REF!</v>
      </c>
      <c r="L51" s="81" t="e">
        <f>#REF!</f>
        <v>#REF!</v>
      </c>
      <c r="M51" s="9">
        <f t="shared" si="16"/>
        <v>7487870.4800000004</v>
      </c>
      <c r="N51" s="9" t="e">
        <f t="shared" si="17"/>
        <v>#REF!</v>
      </c>
      <c r="O51" s="163" t="e">
        <f t="shared" si="18"/>
        <v>#REF!</v>
      </c>
      <c r="P51" s="161" t="e">
        <f t="shared" si="8"/>
        <v>#REF!</v>
      </c>
    </row>
    <row r="52" spans="2:16" s="28" customFormat="1" ht="18" customHeight="1">
      <c r="B52" s="24" t="s">
        <v>511</v>
      </c>
      <c r="C52" s="7" t="s">
        <v>513</v>
      </c>
      <c r="D52" s="125" t="s">
        <v>215</v>
      </c>
      <c r="E52" s="6" t="s">
        <v>512</v>
      </c>
      <c r="F52" s="25"/>
      <c r="G52" s="26"/>
      <c r="H52" s="7" t="s">
        <v>237</v>
      </c>
      <c r="I52" s="8">
        <f>'[2]IMP-CAM-005'!$K$57</f>
        <v>16955.029799999997</v>
      </c>
      <c r="J52" s="9">
        <v>28.89</v>
      </c>
      <c r="K52" s="9" t="e">
        <f t="shared" si="15"/>
        <v>#REF!</v>
      </c>
      <c r="L52" s="81" t="e">
        <f>#REF!</f>
        <v>#REF!</v>
      </c>
      <c r="M52" s="9">
        <f t="shared" si="16"/>
        <v>489830.81</v>
      </c>
      <c r="N52" s="9" t="e">
        <f t="shared" si="17"/>
        <v>#REF!</v>
      </c>
      <c r="O52" s="163" t="e">
        <f t="shared" si="18"/>
        <v>#REF!</v>
      </c>
      <c r="P52" s="161" t="e">
        <f t="shared" si="8"/>
        <v>#REF!</v>
      </c>
    </row>
    <row r="53" spans="2:16" s="28" customFormat="1" ht="18" customHeight="1">
      <c r="B53" s="24" t="s">
        <v>462</v>
      </c>
      <c r="C53" s="7" t="s">
        <v>318</v>
      </c>
      <c r="D53" s="125" t="s">
        <v>215</v>
      </c>
      <c r="E53" s="6" t="s">
        <v>319</v>
      </c>
      <c r="F53" s="25"/>
      <c r="G53" s="26"/>
      <c r="H53" s="7" t="s">
        <v>242</v>
      </c>
      <c r="I53" s="8" t="e">
        <f>#REF!</f>
        <v>#REF!</v>
      </c>
      <c r="J53" s="9">
        <v>89.41</v>
      </c>
      <c r="K53" s="9" t="e">
        <f t="shared" ref="K53:K73" si="19">TRUNC(J53*(1+L53),2)</f>
        <v>#REF!</v>
      </c>
      <c r="L53" s="81" t="e">
        <f>#REF!</f>
        <v>#REF!</v>
      </c>
      <c r="M53" s="9" t="e">
        <f t="shared" ref="M53:M73" si="20">TRUNC(I53*J53,2)</f>
        <v>#REF!</v>
      </c>
      <c r="N53" s="9" t="e">
        <f t="shared" ref="N53:N73" si="21">TRUNC(I53*K53,2)</f>
        <v>#REF!</v>
      </c>
      <c r="O53" s="163" t="e">
        <f t="shared" si="18"/>
        <v>#REF!</v>
      </c>
      <c r="P53" s="161" t="e">
        <f t="shared" si="8"/>
        <v>#REF!</v>
      </c>
    </row>
    <row r="54" spans="2:16" s="28" customFormat="1" ht="18" customHeight="1">
      <c r="B54" s="24" t="s">
        <v>463</v>
      </c>
      <c r="C54" s="7" t="s">
        <v>320</v>
      </c>
      <c r="D54" s="125" t="s">
        <v>215</v>
      </c>
      <c r="E54" s="6" t="s">
        <v>321</v>
      </c>
      <c r="F54" s="25"/>
      <c r="G54" s="26"/>
      <c r="H54" s="7" t="s">
        <v>242</v>
      </c>
      <c r="I54" s="8" t="e">
        <f>#REF!</f>
        <v>#REF!</v>
      </c>
      <c r="J54" s="9">
        <v>153</v>
      </c>
      <c r="K54" s="9" t="e">
        <f t="shared" si="19"/>
        <v>#REF!</v>
      </c>
      <c r="L54" s="81" t="e">
        <f>#REF!</f>
        <v>#REF!</v>
      </c>
      <c r="M54" s="9" t="e">
        <f t="shared" si="20"/>
        <v>#REF!</v>
      </c>
      <c r="N54" s="9" t="e">
        <f t="shared" si="21"/>
        <v>#REF!</v>
      </c>
      <c r="O54" s="163" t="e">
        <f t="shared" si="18"/>
        <v>#REF!</v>
      </c>
      <c r="P54" s="161" t="e">
        <f t="shared" si="8"/>
        <v>#REF!</v>
      </c>
    </row>
    <row r="55" spans="2:16" s="28" customFormat="1" ht="18" customHeight="1">
      <c r="B55" s="24" t="s">
        <v>464</v>
      </c>
      <c r="C55" s="7" t="s">
        <v>322</v>
      </c>
      <c r="D55" s="125" t="s">
        <v>215</v>
      </c>
      <c r="E55" s="6" t="s">
        <v>323</v>
      </c>
      <c r="F55" s="25"/>
      <c r="G55" s="26"/>
      <c r="H55" s="7" t="s">
        <v>242</v>
      </c>
      <c r="I55" s="8" t="e">
        <f>#REF!</f>
        <v>#REF!</v>
      </c>
      <c r="J55" s="9">
        <v>232.66</v>
      </c>
      <c r="K55" s="9" t="e">
        <f t="shared" si="19"/>
        <v>#REF!</v>
      </c>
      <c r="L55" s="81" t="e">
        <f>#REF!</f>
        <v>#REF!</v>
      </c>
      <c r="M55" s="9" t="e">
        <f t="shared" si="20"/>
        <v>#REF!</v>
      </c>
      <c r="N55" s="9" t="e">
        <f t="shared" si="21"/>
        <v>#REF!</v>
      </c>
      <c r="O55" s="163" t="e">
        <f t="shared" si="18"/>
        <v>#REF!</v>
      </c>
      <c r="P55" s="161" t="e">
        <f>P54+O55</f>
        <v>#REF!</v>
      </c>
    </row>
    <row r="56" spans="2:16" s="28" customFormat="1" ht="18" customHeight="1">
      <c r="B56" s="24" t="s">
        <v>465</v>
      </c>
      <c r="C56" s="7" t="s">
        <v>324</v>
      </c>
      <c r="D56" s="125" t="s">
        <v>215</v>
      </c>
      <c r="E56" s="6" t="s">
        <v>379</v>
      </c>
      <c r="F56" s="25"/>
      <c r="G56" s="26"/>
      <c r="H56" s="7" t="s">
        <v>242</v>
      </c>
      <c r="I56" s="8" t="e">
        <f>#REF!</f>
        <v>#REF!</v>
      </c>
      <c r="J56" s="9">
        <v>330.49</v>
      </c>
      <c r="K56" s="9" t="e">
        <f t="shared" si="19"/>
        <v>#REF!</v>
      </c>
      <c r="L56" s="81" t="e">
        <f>#REF!</f>
        <v>#REF!</v>
      </c>
      <c r="M56" s="9" t="e">
        <f t="shared" si="20"/>
        <v>#REF!</v>
      </c>
      <c r="N56" s="9" t="e">
        <f t="shared" si="21"/>
        <v>#REF!</v>
      </c>
      <c r="O56" s="163" t="e">
        <f t="shared" si="18"/>
        <v>#REF!</v>
      </c>
      <c r="P56" s="161" t="e">
        <f>P55+O56</f>
        <v>#REF!</v>
      </c>
    </row>
    <row r="57" spans="2:16" s="28" customFormat="1" ht="18" customHeight="1">
      <c r="B57" s="24" t="s">
        <v>466</v>
      </c>
      <c r="C57" s="7" t="s">
        <v>325</v>
      </c>
      <c r="D57" s="125" t="s">
        <v>215</v>
      </c>
      <c r="E57" s="6" t="s">
        <v>326</v>
      </c>
      <c r="F57" s="25"/>
      <c r="G57" s="26"/>
      <c r="H57" s="7" t="s">
        <v>266</v>
      </c>
      <c r="I57" s="8" t="e">
        <f>#REF!</f>
        <v>#REF!</v>
      </c>
      <c r="J57" s="9">
        <v>316.14999999999998</v>
      </c>
      <c r="K57" s="9" t="e">
        <f t="shared" si="19"/>
        <v>#REF!</v>
      </c>
      <c r="L57" s="81" t="e">
        <f>#REF!</f>
        <v>#REF!</v>
      </c>
      <c r="M57" s="9" t="e">
        <f t="shared" si="20"/>
        <v>#REF!</v>
      </c>
      <c r="N57" s="9" t="e">
        <f t="shared" si="21"/>
        <v>#REF!</v>
      </c>
      <c r="O57" s="163" t="e">
        <f t="shared" si="18"/>
        <v>#REF!</v>
      </c>
      <c r="P57" s="161" t="e">
        <f t="shared" ref="P57:P74" si="22">P56+O57</f>
        <v>#REF!</v>
      </c>
    </row>
    <row r="58" spans="2:16" s="28" customFormat="1" ht="18" customHeight="1">
      <c r="B58" s="24" t="s">
        <v>467</v>
      </c>
      <c r="C58" s="7" t="s">
        <v>327</v>
      </c>
      <c r="D58" s="125" t="s">
        <v>215</v>
      </c>
      <c r="E58" s="6" t="s">
        <v>328</v>
      </c>
      <c r="F58" s="25"/>
      <c r="G58" s="26"/>
      <c r="H58" s="7" t="s">
        <v>237</v>
      </c>
      <c r="I58" s="8" t="e">
        <f>#REF!</f>
        <v>#REF!</v>
      </c>
      <c r="J58" s="9">
        <v>18.329999999999998</v>
      </c>
      <c r="K58" s="9" t="e">
        <f t="shared" si="19"/>
        <v>#REF!</v>
      </c>
      <c r="L58" s="81" t="e">
        <f>#REF!</f>
        <v>#REF!</v>
      </c>
      <c r="M58" s="9" t="e">
        <f t="shared" si="20"/>
        <v>#REF!</v>
      </c>
      <c r="N58" s="9" t="e">
        <f t="shared" si="21"/>
        <v>#REF!</v>
      </c>
      <c r="O58" s="163" t="e">
        <f t="shared" si="18"/>
        <v>#REF!</v>
      </c>
      <c r="P58" s="161" t="e">
        <f t="shared" si="22"/>
        <v>#REF!</v>
      </c>
    </row>
    <row r="59" spans="2:16" s="28" customFormat="1" ht="18" customHeight="1">
      <c r="B59" s="24" t="s">
        <v>468</v>
      </c>
      <c r="C59" s="7" t="s">
        <v>329</v>
      </c>
      <c r="D59" s="125" t="s">
        <v>215</v>
      </c>
      <c r="E59" s="6" t="s">
        <v>330</v>
      </c>
      <c r="F59" s="25"/>
      <c r="G59" s="26"/>
      <c r="H59" s="7" t="s">
        <v>224</v>
      </c>
      <c r="I59" s="8" t="e">
        <f>#REF!</f>
        <v>#REF!</v>
      </c>
      <c r="J59" s="9">
        <v>748.3</v>
      </c>
      <c r="K59" s="9" t="e">
        <f t="shared" si="19"/>
        <v>#REF!</v>
      </c>
      <c r="L59" s="81" t="e">
        <f>#REF!</f>
        <v>#REF!</v>
      </c>
      <c r="M59" s="9" t="e">
        <f t="shared" si="20"/>
        <v>#REF!</v>
      </c>
      <c r="N59" s="9" t="e">
        <f t="shared" si="21"/>
        <v>#REF!</v>
      </c>
      <c r="O59" s="163" t="e">
        <f t="shared" si="18"/>
        <v>#REF!</v>
      </c>
      <c r="P59" s="161" t="e">
        <f t="shared" si="22"/>
        <v>#REF!</v>
      </c>
    </row>
    <row r="60" spans="2:16" s="28" customFormat="1" ht="18" customHeight="1">
      <c r="B60" s="24" t="s">
        <v>469</v>
      </c>
      <c r="C60" s="7" t="s">
        <v>332</v>
      </c>
      <c r="D60" s="125" t="s">
        <v>215</v>
      </c>
      <c r="E60" s="6" t="s">
        <v>333</v>
      </c>
      <c r="F60" s="25"/>
      <c r="G60" s="26"/>
      <c r="H60" s="7" t="s">
        <v>224</v>
      </c>
      <c r="I60" s="8" t="e">
        <f>#REF!</f>
        <v>#REF!</v>
      </c>
      <c r="J60" s="9">
        <v>1042.3499999999999</v>
      </c>
      <c r="K60" s="9" t="e">
        <f t="shared" si="19"/>
        <v>#REF!</v>
      </c>
      <c r="L60" s="81" t="e">
        <f>#REF!</f>
        <v>#REF!</v>
      </c>
      <c r="M60" s="9" t="e">
        <f t="shared" si="20"/>
        <v>#REF!</v>
      </c>
      <c r="N60" s="9" t="e">
        <f t="shared" si="21"/>
        <v>#REF!</v>
      </c>
      <c r="O60" s="163" t="e">
        <f t="shared" si="18"/>
        <v>#REF!</v>
      </c>
      <c r="P60" s="161" t="e">
        <f t="shared" si="22"/>
        <v>#REF!</v>
      </c>
    </row>
    <row r="61" spans="2:16" s="28" customFormat="1" ht="18" customHeight="1">
      <c r="B61" s="164" t="s">
        <v>470</v>
      </c>
      <c r="C61" s="165" t="s">
        <v>214</v>
      </c>
      <c r="D61" s="166" t="s">
        <v>215</v>
      </c>
      <c r="E61" s="167" t="s">
        <v>334</v>
      </c>
      <c r="F61" s="171"/>
      <c r="G61" s="172"/>
      <c r="H61" s="165" t="s">
        <v>224</v>
      </c>
      <c r="I61" s="168" t="e">
        <f>#REF!</f>
        <v>#REF!</v>
      </c>
      <c r="J61" s="169">
        <v>681.82</v>
      </c>
      <c r="K61" s="169" t="e">
        <f t="shared" si="19"/>
        <v>#REF!</v>
      </c>
      <c r="L61" s="170" t="e">
        <f>#REF!</f>
        <v>#REF!</v>
      </c>
      <c r="M61" s="169" t="e">
        <f t="shared" si="20"/>
        <v>#REF!</v>
      </c>
      <c r="N61" s="169" t="e">
        <f t="shared" si="21"/>
        <v>#REF!</v>
      </c>
      <c r="O61" s="173" t="e">
        <f t="shared" si="18"/>
        <v>#REF!</v>
      </c>
      <c r="P61" s="174" t="e">
        <f t="shared" si="22"/>
        <v>#REF!</v>
      </c>
    </row>
    <row r="62" spans="2:16" s="28" customFormat="1" ht="18" customHeight="1">
      <c r="B62" s="24" t="s">
        <v>471</v>
      </c>
      <c r="C62" s="7" t="s">
        <v>216</v>
      </c>
      <c r="D62" s="125" t="s">
        <v>215</v>
      </c>
      <c r="E62" s="6" t="s">
        <v>335</v>
      </c>
      <c r="F62" s="25"/>
      <c r="G62" s="26"/>
      <c r="H62" s="7" t="s">
        <v>224</v>
      </c>
      <c r="I62" s="8" t="e">
        <f>#REF!</f>
        <v>#REF!</v>
      </c>
      <c r="J62" s="9">
        <v>1252.0899999999999</v>
      </c>
      <c r="K62" s="9" t="e">
        <f t="shared" si="19"/>
        <v>#REF!</v>
      </c>
      <c r="L62" s="81" t="e">
        <f>#REF!</f>
        <v>#REF!</v>
      </c>
      <c r="M62" s="9" t="e">
        <f t="shared" si="20"/>
        <v>#REF!</v>
      </c>
      <c r="N62" s="9" t="e">
        <f t="shared" si="21"/>
        <v>#REF!</v>
      </c>
      <c r="O62" s="163" t="e">
        <f t="shared" si="18"/>
        <v>#REF!</v>
      </c>
      <c r="P62" s="161" t="e">
        <f t="shared" si="22"/>
        <v>#REF!</v>
      </c>
    </row>
    <row r="63" spans="2:16" s="28" customFormat="1" ht="18" customHeight="1">
      <c r="B63" s="24" t="s">
        <v>472</v>
      </c>
      <c r="C63" s="7" t="s">
        <v>336</v>
      </c>
      <c r="D63" s="125" t="s">
        <v>215</v>
      </c>
      <c r="E63" s="6" t="s">
        <v>334</v>
      </c>
      <c r="F63" s="25"/>
      <c r="G63" s="26"/>
      <c r="H63" s="7" t="s">
        <v>242</v>
      </c>
      <c r="I63" s="8" t="e">
        <f>#REF!</f>
        <v>#REF!</v>
      </c>
      <c r="J63" s="9">
        <v>607.25</v>
      </c>
      <c r="K63" s="9" t="e">
        <f t="shared" si="19"/>
        <v>#REF!</v>
      </c>
      <c r="L63" s="81" t="e">
        <f>#REF!</f>
        <v>#REF!</v>
      </c>
      <c r="M63" s="9" t="e">
        <f t="shared" si="20"/>
        <v>#REF!</v>
      </c>
      <c r="N63" s="9" t="e">
        <f t="shared" si="21"/>
        <v>#REF!</v>
      </c>
      <c r="O63" s="163" t="e">
        <f t="shared" si="18"/>
        <v>#REF!</v>
      </c>
      <c r="P63" s="161" t="e">
        <f t="shared" si="22"/>
        <v>#REF!</v>
      </c>
    </row>
    <row r="64" spans="2:16" s="28" customFormat="1" ht="18" customHeight="1">
      <c r="B64" s="24" t="s">
        <v>473</v>
      </c>
      <c r="C64" s="7" t="s">
        <v>217</v>
      </c>
      <c r="D64" s="125" t="s">
        <v>215</v>
      </c>
      <c r="E64" s="6" t="s">
        <v>337</v>
      </c>
      <c r="F64" s="25"/>
      <c r="G64" s="26"/>
      <c r="H64" s="7" t="s">
        <v>224</v>
      </c>
      <c r="I64" s="8" t="e">
        <f>#REF!</f>
        <v>#REF!</v>
      </c>
      <c r="J64" s="9">
        <v>248.51</v>
      </c>
      <c r="K64" s="9" t="e">
        <f t="shared" si="19"/>
        <v>#REF!</v>
      </c>
      <c r="L64" s="81" t="e">
        <f>#REF!</f>
        <v>#REF!</v>
      </c>
      <c r="M64" s="9" t="e">
        <f t="shared" si="20"/>
        <v>#REF!</v>
      </c>
      <c r="N64" s="9" t="e">
        <f t="shared" si="21"/>
        <v>#REF!</v>
      </c>
      <c r="O64" s="163" t="e">
        <f t="shared" si="18"/>
        <v>#REF!</v>
      </c>
      <c r="P64" s="161" t="e">
        <f t="shared" si="22"/>
        <v>#REF!</v>
      </c>
    </row>
    <row r="65" spans="2:18" s="28" customFormat="1" ht="18" customHeight="1">
      <c r="B65" s="24" t="s">
        <v>474</v>
      </c>
      <c r="C65" s="7" t="s">
        <v>218</v>
      </c>
      <c r="D65" s="125" t="s">
        <v>215</v>
      </c>
      <c r="E65" s="6" t="s">
        <v>337</v>
      </c>
      <c r="F65" s="25"/>
      <c r="G65" s="26"/>
      <c r="H65" s="7" t="s">
        <v>224</v>
      </c>
      <c r="I65" s="8" t="e">
        <f>#REF!</f>
        <v>#REF!</v>
      </c>
      <c r="J65" s="9">
        <v>75.87</v>
      </c>
      <c r="K65" s="9" t="e">
        <f t="shared" si="19"/>
        <v>#REF!</v>
      </c>
      <c r="L65" s="81" t="e">
        <f>#REF!</f>
        <v>#REF!</v>
      </c>
      <c r="M65" s="9" t="e">
        <f t="shared" si="20"/>
        <v>#REF!</v>
      </c>
      <c r="N65" s="9" t="e">
        <f t="shared" si="21"/>
        <v>#REF!</v>
      </c>
      <c r="O65" s="163" t="e">
        <f t="shared" si="18"/>
        <v>#REF!</v>
      </c>
      <c r="P65" s="161" t="e">
        <f t="shared" si="22"/>
        <v>#REF!</v>
      </c>
    </row>
    <row r="66" spans="2:18" s="28" customFormat="1" ht="18" customHeight="1">
      <c r="B66" s="24" t="s">
        <v>475</v>
      </c>
      <c r="C66" s="7" t="s">
        <v>338</v>
      </c>
      <c r="D66" s="125" t="s">
        <v>215</v>
      </c>
      <c r="E66" s="6" t="s">
        <v>330</v>
      </c>
      <c r="F66" s="25"/>
      <c r="G66" s="26"/>
      <c r="H66" s="7" t="s">
        <v>224</v>
      </c>
      <c r="I66" s="8" t="e">
        <f>#REF!</f>
        <v>#REF!</v>
      </c>
      <c r="J66" s="9">
        <v>985.25</v>
      </c>
      <c r="K66" s="9" t="e">
        <f t="shared" si="19"/>
        <v>#REF!</v>
      </c>
      <c r="L66" s="81" t="e">
        <f>#REF!</f>
        <v>#REF!</v>
      </c>
      <c r="M66" s="9" t="e">
        <f t="shared" si="20"/>
        <v>#REF!</v>
      </c>
      <c r="N66" s="9" t="e">
        <f t="shared" si="21"/>
        <v>#REF!</v>
      </c>
      <c r="O66" s="163" t="e">
        <f t="shared" si="18"/>
        <v>#REF!</v>
      </c>
      <c r="P66" s="161" t="e">
        <f t="shared" si="22"/>
        <v>#REF!</v>
      </c>
    </row>
    <row r="67" spans="2:18" s="28" customFormat="1" ht="18" customHeight="1">
      <c r="B67" s="24" t="s">
        <v>476</v>
      </c>
      <c r="C67" s="7" t="s">
        <v>339</v>
      </c>
      <c r="D67" s="125" t="s">
        <v>215</v>
      </c>
      <c r="E67" s="6" t="s">
        <v>330</v>
      </c>
      <c r="F67" s="25"/>
      <c r="G67" s="26"/>
      <c r="H67" s="7" t="s">
        <v>224</v>
      </c>
      <c r="I67" s="8" t="e">
        <f>#REF!</f>
        <v>#REF!</v>
      </c>
      <c r="J67" s="9">
        <v>1368.11</v>
      </c>
      <c r="K67" s="9" t="e">
        <f t="shared" si="19"/>
        <v>#REF!</v>
      </c>
      <c r="L67" s="81" t="e">
        <f>#REF!</f>
        <v>#REF!</v>
      </c>
      <c r="M67" s="9" t="e">
        <f t="shared" si="20"/>
        <v>#REF!</v>
      </c>
      <c r="N67" s="9" t="e">
        <f t="shared" si="21"/>
        <v>#REF!</v>
      </c>
      <c r="O67" s="163" t="e">
        <f t="shared" si="18"/>
        <v>#REF!</v>
      </c>
      <c r="P67" s="161" t="e">
        <f t="shared" si="22"/>
        <v>#REF!</v>
      </c>
    </row>
    <row r="68" spans="2:18" s="28" customFormat="1" ht="18" customHeight="1">
      <c r="B68" s="24" t="s">
        <v>477</v>
      </c>
      <c r="C68" s="7" t="s">
        <v>340</v>
      </c>
      <c r="D68" s="125" t="s">
        <v>215</v>
      </c>
      <c r="E68" s="6" t="s">
        <v>331</v>
      </c>
      <c r="F68" s="25"/>
      <c r="G68" s="26"/>
      <c r="H68" s="7" t="s">
        <v>224</v>
      </c>
      <c r="I68" s="8" t="e">
        <f>#REF!</f>
        <v>#REF!</v>
      </c>
      <c r="J68" s="9">
        <v>1607.51</v>
      </c>
      <c r="K68" s="9" t="e">
        <f t="shared" si="19"/>
        <v>#REF!</v>
      </c>
      <c r="L68" s="81" t="e">
        <f>#REF!</f>
        <v>#REF!</v>
      </c>
      <c r="M68" s="9" t="e">
        <f t="shared" si="20"/>
        <v>#REF!</v>
      </c>
      <c r="N68" s="9" t="e">
        <f t="shared" si="21"/>
        <v>#REF!</v>
      </c>
      <c r="O68" s="163" t="e">
        <f t="shared" ref="O68:O99" si="23">N68/$N$123</f>
        <v>#REF!</v>
      </c>
      <c r="P68" s="161" t="e">
        <f t="shared" si="22"/>
        <v>#REF!</v>
      </c>
    </row>
    <row r="69" spans="2:18" s="28" customFormat="1" ht="18" customHeight="1">
      <c r="B69" s="24" t="s">
        <v>478</v>
      </c>
      <c r="C69" s="7" t="s">
        <v>341</v>
      </c>
      <c r="D69" s="125" t="s">
        <v>215</v>
      </c>
      <c r="E69" s="6" t="s">
        <v>342</v>
      </c>
      <c r="F69" s="25"/>
      <c r="G69" s="26"/>
      <c r="H69" s="7" t="s">
        <v>242</v>
      </c>
      <c r="I69" s="8" t="e">
        <f>#REF!</f>
        <v>#REF!</v>
      </c>
      <c r="J69" s="9">
        <v>269.27999999999997</v>
      </c>
      <c r="K69" s="9" t="e">
        <f t="shared" si="19"/>
        <v>#REF!</v>
      </c>
      <c r="L69" s="81" t="e">
        <f>#REF!</f>
        <v>#REF!</v>
      </c>
      <c r="M69" s="9" t="e">
        <f t="shared" si="20"/>
        <v>#REF!</v>
      </c>
      <c r="N69" s="9" t="e">
        <f t="shared" si="21"/>
        <v>#REF!</v>
      </c>
      <c r="O69" s="163" t="e">
        <f t="shared" si="23"/>
        <v>#REF!</v>
      </c>
      <c r="P69" s="161" t="e">
        <f t="shared" si="22"/>
        <v>#REF!</v>
      </c>
    </row>
    <row r="70" spans="2:18" s="41" customFormat="1" ht="19.899999999999999" customHeight="1">
      <c r="B70" s="24" t="s">
        <v>479</v>
      </c>
      <c r="C70" s="7" t="s">
        <v>343</v>
      </c>
      <c r="D70" s="125" t="s">
        <v>215</v>
      </c>
      <c r="E70" s="6" t="s">
        <v>344</v>
      </c>
      <c r="F70" s="25"/>
      <c r="G70" s="26"/>
      <c r="H70" s="7" t="s">
        <v>224</v>
      </c>
      <c r="I70" s="8" t="e">
        <f>#REF!</f>
        <v>#REF!</v>
      </c>
      <c r="J70" s="9">
        <v>696.83</v>
      </c>
      <c r="K70" s="9" t="e">
        <f t="shared" si="19"/>
        <v>#REF!</v>
      </c>
      <c r="L70" s="81" t="e">
        <f>#REF!</f>
        <v>#REF!</v>
      </c>
      <c r="M70" s="9" t="e">
        <f t="shared" si="20"/>
        <v>#REF!</v>
      </c>
      <c r="N70" s="9" t="e">
        <f t="shared" si="21"/>
        <v>#REF!</v>
      </c>
      <c r="O70" s="163" t="e">
        <f t="shared" si="23"/>
        <v>#REF!</v>
      </c>
      <c r="P70" s="161" t="e">
        <f t="shared" si="22"/>
        <v>#REF!</v>
      </c>
      <c r="Q70" s="157"/>
      <c r="R70" s="157"/>
    </row>
    <row r="71" spans="2:18" s="23" customFormat="1" ht="23.45" customHeight="1">
      <c r="B71" s="24" t="s">
        <v>480</v>
      </c>
      <c r="C71" s="7" t="s">
        <v>345</v>
      </c>
      <c r="D71" s="125" t="s">
        <v>215</v>
      </c>
      <c r="E71" s="6" t="s">
        <v>346</v>
      </c>
      <c r="F71" s="25"/>
      <c r="G71" s="26"/>
      <c r="H71" s="7" t="s">
        <v>242</v>
      </c>
      <c r="I71" s="8" t="e">
        <f>#REF!</f>
        <v>#REF!</v>
      </c>
      <c r="J71" s="9">
        <v>19.32</v>
      </c>
      <c r="K71" s="9" t="e">
        <f t="shared" si="19"/>
        <v>#REF!</v>
      </c>
      <c r="L71" s="81" t="e">
        <f>#REF!</f>
        <v>#REF!</v>
      </c>
      <c r="M71" s="9" t="e">
        <f t="shared" si="20"/>
        <v>#REF!</v>
      </c>
      <c r="N71" s="9" t="e">
        <f t="shared" si="21"/>
        <v>#REF!</v>
      </c>
      <c r="O71" s="163" t="e">
        <f t="shared" si="23"/>
        <v>#REF!</v>
      </c>
      <c r="P71" s="161" t="e">
        <f t="shared" si="22"/>
        <v>#REF!</v>
      </c>
      <c r="R71" s="160"/>
    </row>
    <row r="72" spans="2:18" s="28" customFormat="1" ht="25.9" customHeight="1">
      <c r="B72" s="24" t="s">
        <v>481</v>
      </c>
      <c r="C72" s="7" t="s">
        <v>347</v>
      </c>
      <c r="D72" s="125" t="s">
        <v>215</v>
      </c>
      <c r="E72" s="6" t="s">
        <v>348</v>
      </c>
      <c r="F72" s="25"/>
      <c r="G72" s="26"/>
      <c r="H72" s="7" t="s">
        <v>242</v>
      </c>
      <c r="I72" s="8" t="e">
        <f>#REF!</f>
        <v>#REF!</v>
      </c>
      <c r="J72" s="9">
        <v>124.6</v>
      </c>
      <c r="K72" s="9" t="e">
        <f t="shared" si="19"/>
        <v>#REF!</v>
      </c>
      <c r="L72" s="81" t="e">
        <f>#REF!</f>
        <v>#REF!</v>
      </c>
      <c r="M72" s="9" t="e">
        <f t="shared" si="20"/>
        <v>#REF!</v>
      </c>
      <c r="N72" s="9" t="e">
        <f t="shared" si="21"/>
        <v>#REF!</v>
      </c>
      <c r="O72" s="163" t="e">
        <f t="shared" si="23"/>
        <v>#REF!</v>
      </c>
      <c r="P72" s="161" t="e">
        <f t="shared" si="22"/>
        <v>#REF!</v>
      </c>
    </row>
    <row r="73" spans="2:18" s="28" customFormat="1" ht="24" customHeight="1">
      <c r="B73" s="24" t="s">
        <v>482</v>
      </c>
      <c r="C73" s="7" t="s">
        <v>349</v>
      </c>
      <c r="D73" s="125" t="s">
        <v>215</v>
      </c>
      <c r="E73" s="6" t="s">
        <v>350</v>
      </c>
      <c r="F73" s="25"/>
      <c r="G73" s="26"/>
      <c r="H73" s="7" t="s">
        <v>237</v>
      </c>
      <c r="I73" s="8" t="e">
        <f>#REF!</f>
        <v>#REF!</v>
      </c>
      <c r="J73" s="9">
        <v>9.26</v>
      </c>
      <c r="K73" s="9" t="e">
        <f t="shared" si="19"/>
        <v>#REF!</v>
      </c>
      <c r="L73" s="81" t="e">
        <f>#REF!</f>
        <v>#REF!</v>
      </c>
      <c r="M73" s="9" t="e">
        <f t="shared" si="20"/>
        <v>#REF!</v>
      </c>
      <c r="N73" s="9" t="e">
        <f t="shared" si="21"/>
        <v>#REF!</v>
      </c>
      <c r="O73" s="163" t="e">
        <f t="shared" si="23"/>
        <v>#REF!</v>
      </c>
      <c r="P73" s="161" t="e">
        <f t="shared" si="22"/>
        <v>#REF!</v>
      </c>
    </row>
    <row r="74" spans="2:18" s="28" customFormat="1" ht="40.15" customHeight="1">
      <c r="B74" s="24" t="s">
        <v>28</v>
      </c>
      <c r="C74" s="6">
        <v>72961</v>
      </c>
      <c r="D74" s="125" t="s">
        <v>206</v>
      </c>
      <c r="E74" s="6" t="s">
        <v>208</v>
      </c>
      <c r="F74" s="25"/>
      <c r="G74" s="26"/>
      <c r="H74" s="7" t="s">
        <v>3</v>
      </c>
      <c r="I74" s="10">
        <v>13875.63</v>
      </c>
      <c r="J74" s="10">
        <v>1.23</v>
      </c>
      <c r="K74" s="9" t="e">
        <f t="shared" ref="K74:K81" si="24">J74*(1+L74)</f>
        <v>#REF!</v>
      </c>
      <c r="L74" s="81" t="e">
        <f>#REF!</f>
        <v>#REF!</v>
      </c>
      <c r="M74" s="9">
        <f t="shared" ref="M74:M81" si="25">TRUNC(I74*J74,2)</f>
        <v>17067.02</v>
      </c>
      <c r="N74" s="9" t="e">
        <f t="shared" ref="N74:N81" si="26">TRUNC(I74*K74,2)</f>
        <v>#REF!</v>
      </c>
      <c r="O74" s="163" t="e">
        <f t="shared" si="23"/>
        <v>#REF!</v>
      </c>
      <c r="P74" s="161" t="e">
        <f t="shared" si="22"/>
        <v>#REF!</v>
      </c>
    </row>
    <row r="75" spans="2:18" s="28" customFormat="1" ht="42.6" customHeight="1">
      <c r="B75" s="24" t="s">
        <v>29</v>
      </c>
      <c r="C75" s="6">
        <v>96390</v>
      </c>
      <c r="D75" s="125" t="s">
        <v>206</v>
      </c>
      <c r="E75" s="6" t="s">
        <v>514</v>
      </c>
      <c r="F75" s="25"/>
      <c r="G75" s="26"/>
      <c r="H75" s="7" t="s">
        <v>4</v>
      </c>
      <c r="I75" s="10">
        <v>2726.61</v>
      </c>
      <c r="J75" s="10">
        <v>42.45</v>
      </c>
      <c r="K75" s="9" t="e">
        <f t="shared" si="24"/>
        <v>#REF!</v>
      </c>
      <c r="L75" s="81" t="e">
        <f>#REF!</f>
        <v>#REF!</v>
      </c>
      <c r="M75" s="9">
        <f t="shared" si="25"/>
        <v>115744.59</v>
      </c>
      <c r="N75" s="9" t="e">
        <f t="shared" si="26"/>
        <v>#REF!</v>
      </c>
      <c r="O75" s="163" t="e">
        <f t="shared" si="23"/>
        <v>#REF!</v>
      </c>
      <c r="P75" s="161" t="e">
        <f t="shared" ref="P75:P81" si="27">P74+O75</f>
        <v>#REF!</v>
      </c>
    </row>
    <row r="76" spans="2:18" s="28" customFormat="1" ht="42.6" customHeight="1">
      <c r="B76" s="24" t="s">
        <v>157</v>
      </c>
      <c r="C76" s="6">
        <v>96390</v>
      </c>
      <c r="D76" s="125" t="s">
        <v>206</v>
      </c>
      <c r="E76" s="6" t="s">
        <v>514</v>
      </c>
      <c r="F76" s="25"/>
      <c r="G76" s="26"/>
      <c r="H76" s="7" t="s">
        <v>4</v>
      </c>
      <c r="I76" s="10">
        <v>2307.98</v>
      </c>
      <c r="J76" s="10">
        <v>42.45</v>
      </c>
      <c r="K76" s="9" t="e">
        <f t="shared" si="24"/>
        <v>#REF!</v>
      </c>
      <c r="L76" s="81" t="e">
        <f>#REF!</f>
        <v>#REF!</v>
      </c>
      <c r="M76" s="9">
        <f t="shared" si="25"/>
        <v>97973.75</v>
      </c>
      <c r="N76" s="9" t="e">
        <f t="shared" si="26"/>
        <v>#REF!</v>
      </c>
      <c r="O76" s="163" t="e">
        <f t="shared" si="23"/>
        <v>#REF!</v>
      </c>
      <c r="P76" s="161" t="e">
        <f t="shared" si="27"/>
        <v>#REF!</v>
      </c>
    </row>
    <row r="77" spans="2:18" s="41" customFormat="1" ht="25.15" customHeight="1">
      <c r="B77" s="24" t="s">
        <v>186</v>
      </c>
      <c r="C77" s="6">
        <v>95877</v>
      </c>
      <c r="D77" s="125" t="s">
        <v>206</v>
      </c>
      <c r="E77" s="6" t="s">
        <v>212</v>
      </c>
      <c r="F77" s="25"/>
      <c r="G77" s="26"/>
      <c r="H77" s="7" t="s">
        <v>207</v>
      </c>
      <c r="I77" s="27">
        <v>71465.83</v>
      </c>
      <c r="J77" s="9">
        <v>0.83</v>
      </c>
      <c r="K77" s="9" t="e">
        <f t="shared" si="24"/>
        <v>#REF!</v>
      </c>
      <c r="L77" s="81" t="e">
        <f>#REF!</f>
        <v>#REF!</v>
      </c>
      <c r="M77" s="9">
        <f t="shared" si="25"/>
        <v>59316.63</v>
      </c>
      <c r="N77" s="9" t="e">
        <f t="shared" si="26"/>
        <v>#REF!</v>
      </c>
      <c r="O77" s="163" t="e">
        <f t="shared" si="23"/>
        <v>#REF!</v>
      </c>
      <c r="P77" s="161" t="e">
        <f t="shared" si="27"/>
        <v>#REF!</v>
      </c>
      <c r="Q77" s="157"/>
      <c r="R77" s="157"/>
    </row>
    <row r="78" spans="2:18" s="3" customFormat="1" ht="28.9" customHeight="1">
      <c r="B78" s="24" t="s">
        <v>483</v>
      </c>
      <c r="C78" s="6">
        <v>96401</v>
      </c>
      <c r="D78" s="125" t="s">
        <v>206</v>
      </c>
      <c r="E78" s="6" t="s">
        <v>209</v>
      </c>
      <c r="F78" s="25"/>
      <c r="G78" s="26"/>
      <c r="H78" s="7" t="s">
        <v>3</v>
      </c>
      <c r="I78" s="10">
        <v>13191.92</v>
      </c>
      <c r="J78" s="10">
        <v>4.3099999999999996</v>
      </c>
      <c r="K78" s="9" t="e">
        <f t="shared" si="24"/>
        <v>#REF!</v>
      </c>
      <c r="L78" s="81" t="e">
        <f>#REF!</f>
        <v>#REF!</v>
      </c>
      <c r="M78" s="9">
        <f t="shared" si="25"/>
        <v>56857.17</v>
      </c>
      <c r="N78" s="9" t="e">
        <f t="shared" si="26"/>
        <v>#REF!</v>
      </c>
      <c r="O78" s="163" t="e">
        <f t="shared" si="23"/>
        <v>#REF!</v>
      </c>
      <c r="P78" s="161" t="e">
        <f t="shared" si="27"/>
        <v>#REF!</v>
      </c>
    </row>
    <row r="79" spans="2:18" s="23" customFormat="1" ht="27" customHeight="1">
      <c r="B79" s="24" t="s">
        <v>484</v>
      </c>
      <c r="C79" s="6">
        <v>72943</v>
      </c>
      <c r="D79" s="125" t="s">
        <v>206</v>
      </c>
      <c r="E79" s="6" t="s">
        <v>210</v>
      </c>
      <c r="F79" s="25"/>
      <c r="G79" s="26"/>
      <c r="H79" s="7" t="s">
        <v>3</v>
      </c>
      <c r="I79" s="10">
        <v>3680</v>
      </c>
      <c r="J79" s="10">
        <v>1.36</v>
      </c>
      <c r="K79" s="9" t="e">
        <f t="shared" si="24"/>
        <v>#REF!</v>
      </c>
      <c r="L79" s="81" t="e">
        <f>#REF!</f>
        <v>#REF!</v>
      </c>
      <c r="M79" s="9">
        <f t="shared" si="25"/>
        <v>5004.8</v>
      </c>
      <c r="N79" s="9" t="e">
        <f t="shared" si="26"/>
        <v>#REF!</v>
      </c>
      <c r="O79" s="163" t="e">
        <f t="shared" si="23"/>
        <v>#REF!</v>
      </c>
      <c r="P79" s="161" t="e">
        <f>P78+O79</f>
        <v>#REF!</v>
      </c>
      <c r="R79" s="160"/>
    </row>
    <row r="80" spans="2:18" s="28" customFormat="1" ht="42.6" customHeight="1">
      <c r="B80" s="24" t="s">
        <v>485</v>
      </c>
      <c r="C80" s="6">
        <v>95993</v>
      </c>
      <c r="D80" s="125" t="s">
        <v>206</v>
      </c>
      <c r="E80" s="6" t="s">
        <v>211</v>
      </c>
      <c r="F80" s="25"/>
      <c r="G80" s="26"/>
      <c r="H80" s="7" t="s">
        <v>4</v>
      </c>
      <c r="I80" s="10">
        <v>697.7299999999999</v>
      </c>
      <c r="J80" s="10">
        <v>801.76</v>
      </c>
      <c r="K80" s="9" t="e">
        <f t="shared" si="24"/>
        <v>#REF!</v>
      </c>
      <c r="L80" s="81" t="e">
        <f>#REF!</f>
        <v>#REF!</v>
      </c>
      <c r="M80" s="9">
        <f t="shared" si="25"/>
        <v>559412</v>
      </c>
      <c r="N80" s="9" t="e">
        <f t="shared" si="26"/>
        <v>#REF!</v>
      </c>
      <c r="O80" s="163" t="e">
        <f t="shared" si="23"/>
        <v>#REF!</v>
      </c>
      <c r="P80" s="161" t="e">
        <f t="shared" si="27"/>
        <v>#REF!</v>
      </c>
    </row>
    <row r="81" spans="2:16" s="28" customFormat="1" ht="33" customHeight="1">
      <c r="B81" s="24" t="s">
        <v>486</v>
      </c>
      <c r="C81" s="6">
        <v>95875</v>
      </c>
      <c r="D81" s="125" t="s">
        <v>206</v>
      </c>
      <c r="E81" s="6" t="s">
        <v>213</v>
      </c>
      <c r="F81" s="25"/>
      <c r="G81" s="26"/>
      <c r="H81" s="7" t="s">
        <v>207</v>
      </c>
      <c r="I81" s="27">
        <v>5855.02</v>
      </c>
      <c r="J81" s="9">
        <v>1.08</v>
      </c>
      <c r="K81" s="9" t="e">
        <f t="shared" si="24"/>
        <v>#REF!</v>
      </c>
      <c r="L81" s="81" t="e">
        <f>#REF!</f>
        <v>#REF!</v>
      </c>
      <c r="M81" s="9">
        <f t="shared" si="25"/>
        <v>6323.42</v>
      </c>
      <c r="N81" s="9" t="e">
        <f t="shared" si="26"/>
        <v>#REF!</v>
      </c>
      <c r="O81" s="163" t="e">
        <f t="shared" si="23"/>
        <v>#REF!</v>
      </c>
      <c r="P81" s="161" t="e">
        <f t="shared" si="27"/>
        <v>#REF!</v>
      </c>
    </row>
    <row r="82" spans="2:16" s="28" customFormat="1" ht="33" customHeight="1">
      <c r="B82" s="24" t="s">
        <v>487</v>
      </c>
      <c r="C82" s="6" t="s">
        <v>410</v>
      </c>
      <c r="D82" s="125" t="s">
        <v>406</v>
      </c>
      <c r="E82" s="6" t="s">
        <v>408</v>
      </c>
      <c r="F82" s="25"/>
      <c r="G82" s="26"/>
      <c r="H82" s="7" t="s">
        <v>3</v>
      </c>
      <c r="I82" s="27" t="e">
        <f>#REF!</f>
        <v>#REF!</v>
      </c>
      <c r="J82" s="9">
        <v>15.749976365714287</v>
      </c>
      <c r="K82" s="9" t="e">
        <f>J82*(1+L82)</f>
        <v>#REF!</v>
      </c>
      <c r="L82" s="81" t="e">
        <f>#REF!</f>
        <v>#REF!</v>
      </c>
      <c r="M82" s="9" t="e">
        <f>TRUNC(I82*J82,2)</f>
        <v>#REF!</v>
      </c>
      <c r="N82" s="9" t="e">
        <f t="shared" ref="N82:N103" si="28">TRUNC(I82*K82,2)</f>
        <v>#REF!</v>
      </c>
      <c r="O82" s="163" t="e">
        <f t="shared" si="23"/>
        <v>#REF!</v>
      </c>
      <c r="P82" s="161" t="e">
        <f>P81+O82</f>
        <v>#REF!</v>
      </c>
    </row>
    <row r="83" spans="2:16" s="28" customFormat="1" ht="36" customHeight="1">
      <c r="B83" s="24" t="s">
        <v>488</v>
      </c>
      <c r="C83" s="6" t="s">
        <v>410</v>
      </c>
      <c r="D83" s="125" t="s">
        <v>406</v>
      </c>
      <c r="E83" s="6" t="s">
        <v>409</v>
      </c>
      <c r="F83" s="25"/>
      <c r="G83" s="26"/>
      <c r="H83" s="7" t="s">
        <v>3</v>
      </c>
      <c r="I83" s="27" t="e">
        <f>#REF!</f>
        <v>#REF!</v>
      </c>
      <c r="J83" s="9">
        <v>23.758234100000003</v>
      </c>
      <c r="K83" s="9" t="e">
        <f>J83*(1+L83)</f>
        <v>#REF!</v>
      </c>
      <c r="L83" s="81" t="e">
        <f>#REF!</f>
        <v>#REF!</v>
      </c>
      <c r="M83" s="9" t="e">
        <f>TRUNC(I83*J83,2)</f>
        <v>#REF!</v>
      </c>
      <c r="N83" s="9" t="e">
        <f t="shared" si="28"/>
        <v>#REF!</v>
      </c>
      <c r="O83" s="163" t="e">
        <f t="shared" si="23"/>
        <v>#REF!</v>
      </c>
      <c r="P83" s="161" t="e">
        <f>P82+O83</f>
        <v>#REF!</v>
      </c>
    </row>
    <row r="84" spans="2:16" s="28" customFormat="1" ht="33" customHeight="1">
      <c r="B84" s="24" t="s">
        <v>489</v>
      </c>
      <c r="C84" s="6" t="s">
        <v>410</v>
      </c>
      <c r="D84" s="125" t="s">
        <v>406</v>
      </c>
      <c r="E84" s="6" t="s">
        <v>407</v>
      </c>
      <c r="F84" s="25"/>
      <c r="G84" s="26"/>
      <c r="H84" s="7" t="s">
        <v>3</v>
      </c>
      <c r="I84" s="27" t="e">
        <f>#REF!</f>
        <v>#REF!</v>
      </c>
      <c r="J84" s="9">
        <v>348.47530975000001</v>
      </c>
      <c r="K84" s="9" t="e">
        <f>J84*(1+L84)</f>
        <v>#REF!</v>
      </c>
      <c r="L84" s="81" t="e">
        <f>#REF!</f>
        <v>#REF!</v>
      </c>
      <c r="M84" s="9" t="e">
        <f>TRUNC(I84*J84,2)</f>
        <v>#REF!</v>
      </c>
      <c r="N84" s="9" t="e">
        <f t="shared" si="28"/>
        <v>#REF!</v>
      </c>
      <c r="O84" s="163" t="e">
        <f t="shared" si="23"/>
        <v>#REF!</v>
      </c>
      <c r="P84" s="161" t="e">
        <f>P83+O84</f>
        <v>#REF!</v>
      </c>
    </row>
    <row r="85" spans="2:16" s="28" customFormat="1" ht="33" customHeight="1">
      <c r="B85" s="24" t="s">
        <v>519</v>
      </c>
      <c r="C85" s="6" t="s">
        <v>410</v>
      </c>
      <c r="D85" s="125" t="s">
        <v>406</v>
      </c>
      <c r="E85" s="6" t="s">
        <v>520</v>
      </c>
      <c r="F85" s="25"/>
      <c r="G85" s="26"/>
      <c r="H85" s="7" t="s">
        <v>521</v>
      </c>
      <c r="I85" s="27" t="e">
        <f>#REF!</f>
        <v>#REF!</v>
      </c>
      <c r="J85" s="9"/>
      <c r="K85" s="9">
        <v>17.162984182652277</v>
      </c>
      <c r="L85" s="81">
        <f>K85*(1+M85)</f>
        <v>17.162984182652277</v>
      </c>
      <c r="M85" s="9"/>
      <c r="N85" s="9" t="e">
        <f t="shared" si="28"/>
        <v>#REF!</v>
      </c>
      <c r="O85" s="163" t="e">
        <f t="shared" si="23"/>
        <v>#REF!</v>
      </c>
      <c r="P85" s="161" t="e">
        <f>#REF!+O85</f>
        <v>#REF!</v>
      </c>
    </row>
    <row r="86" spans="2:16" s="28" customFormat="1" ht="33" customHeight="1">
      <c r="B86" s="164" t="s">
        <v>522</v>
      </c>
      <c r="C86" s="167" t="s">
        <v>410</v>
      </c>
      <c r="D86" s="166" t="s">
        <v>406</v>
      </c>
      <c r="E86" s="167" t="s">
        <v>520</v>
      </c>
      <c r="F86" s="171"/>
      <c r="G86" s="172"/>
      <c r="H86" s="165" t="s">
        <v>521</v>
      </c>
      <c r="I86" s="175" t="e">
        <f>#REF!</f>
        <v>#REF!</v>
      </c>
      <c r="J86" s="169"/>
      <c r="K86" s="169">
        <v>52.964246824306798</v>
      </c>
      <c r="L86" s="170">
        <f>K86*(1+M86)</f>
        <v>52.964246824306798</v>
      </c>
      <c r="M86" s="169"/>
      <c r="N86" s="169" t="e">
        <f t="shared" si="28"/>
        <v>#REF!</v>
      </c>
      <c r="O86" s="173" t="e">
        <f t="shared" si="23"/>
        <v>#REF!</v>
      </c>
      <c r="P86" s="174" t="e">
        <f t="shared" ref="P86:P103" si="29">P85+O86</f>
        <v>#REF!</v>
      </c>
    </row>
    <row r="87" spans="2:16" s="28" customFormat="1" ht="33" customHeight="1">
      <c r="B87" s="24" t="s">
        <v>524</v>
      </c>
      <c r="C87" s="6" t="s">
        <v>523</v>
      </c>
      <c r="D87" s="125" t="s">
        <v>215</v>
      </c>
      <c r="E87" s="6" t="s">
        <v>525</v>
      </c>
      <c r="F87" s="25"/>
      <c r="G87" s="26"/>
      <c r="H87" s="7" t="s">
        <v>3</v>
      </c>
      <c r="I87" s="27" t="e">
        <f>#REF!</f>
        <v>#REF!</v>
      </c>
      <c r="J87" s="9"/>
      <c r="K87" s="9">
        <v>15.123571135738588</v>
      </c>
      <c r="L87" s="81"/>
      <c r="M87" s="9"/>
      <c r="N87" s="9" t="e">
        <f t="shared" si="28"/>
        <v>#REF!</v>
      </c>
      <c r="O87" s="163" t="e">
        <f t="shared" si="23"/>
        <v>#REF!</v>
      </c>
      <c r="P87" s="161" t="e">
        <f t="shared" si="29"/>
        <v>#REF!</v>
      </c>
    </row>
    <row r="88" spans="2:16" s="28" customFormat="1" ht="18" customHeight="1">
      <c r="B88" s="24" t="s">
        <v>380</v>
      </c>
      <c r="C88" s="7" t="s">
        <v>352</v>
      </c>
      <c r="D88" s="125" t="s">
        <v>215</v>
      </c>
      <c r="E88" s="6" t="s">
        <v>353</v>
      </c>
      <c r="F88" s="25"/>
      <c r="G88" s="26"/>
      <c r="H88" s="7" t="s">
        <v>242</v>
      </c>
      <c r="I88" s="8" t="e">
        <f>#REF!</f>
        <v>#REF!</v>
      </c>
      <c r="J88" s="9">
        <v>40.67</v>
      </c>
      <c r="K88" s="9" t="e">
        <f t="shared" ref="K88:K103" si="30">J88*(1+L88)</f>
        <v>#REF!</v>
      </c>
      <c r="L88" s="81" t="e">
        <f>#REF!</f>
        <v>#REF!</v>
      </c>
      <c r="M88" s="9" t="e">
        <f t="shared" ref="M88:M103" si="31">TRUNC(I88*J88,2)</f>
        <v>#REF!</v>
      </c>
      <c r="N88" s="9" t="e">
        <f t="shared" si="28"/>
        <v>#REF!</v>
      </c>
      <c r="O88" s="163" t="e">
        <f t="shared" si="23"/>
        <v>#REF!</v>
      </c>
      <c r="P88" s="161" t="e">
        <f t="shared" si="29"/>
        <v>#REF!</v>
      </c>
    </row>
    <row r="89" spans="2:16" s="28" customFormat="1" ht="18" customHeight="1">
      <c r="B89" s="24" t="s">
        <v>383</v>
      </c>
      <c r="C89" s="7" t="s">
        <v>354</v>
      </c>
      <c r="D89" s="125" t="s">
        <v>215</v>
      </c>
      <c r="E89" s="6" t="s">
        <v>355</v>
      </c>
      <c r="F89" s="25"/>
      <c r="G89" s="26"/>
      <c r="H89" s="7" t="s">
        <v>242</v>
      </c>
      <c r="I89" s="8" t="e">
        <f>#REF!</f>
        <v>#REF!</v>
      </c>
      <c r="J89" s="9">
        <v>22.8</v>
      </c>
      <c r="K89" s="9" t="e">
        <f t="shared" si="30"/>
        <v>#REF!</v>
      </c>
      <c r="L89" s="81" t="e">
        <f>#REF!</f>
        <v>#REF!</v>
      </c>
      <c r="M89" s="9" t="e">
        <f t="shared" si="31"/>
        <v>#REF!</v>
      </c>
      <c r="N89" s="9" t="e">
        <f t="shared" si="28"/>
        <v>#REF!</v>
      </c>
      <c r="O89" s="163" t="e">
        <f t="shared" si="23"/>
        <v>#REF!</v>
      </c>
      <c r="P89" s="161" t="e">
        <f t="shared" si="29"/>
        <v>#REF!</v>
      </c>
    </row>
    <row r="90" spans="2:16" s="28" customFormat="1" ht="18" customHeight="1">
      <c r="B90" s="24" t="s">
        <v>384</v>
      </c>
      <c r="C90" s="7" t="s">
        <v>356</v>
      </c>
      <c r="D90" s="125" t="s">
        <v>215</v>
      </c>
      <c r="E90" s="6" t="s">
        <v>357</v>
      </c>
      <c r="F90" s="25"/>
      <c r="G90" s="26"/>
      <c r="H90" s="7" t="s">
        <v>237</v>
      </c>
      <c r="I90" s="8" t="e">
        <f>#REF!</f>
        <v>#REF!</v>
      </c>
      <c r="J90" s="9">
        <v>26.95</v>
      </c>
      <c r="K90" s="9" t="e">
        <f t="shared" si="30"/>
        <v>#REF!</v>
      </c>
      <c r="L90" s="81" t="e">
        <f>#REF!</f>
        <v>#REF!</v>
      </c>
      <c r="M90" s="9" t="e">
        <f t="shared" si="31"/>
        <v>#REF!</v>
      </c>
      <c r="N90" s="9" t="e">
        <f t="shared" si="28"/>
        <v>#REF!</v>
      </c>
      <c r="O90" s="163" t="e">
        <f t="shared" si="23"/>
        <v>#REF!</v>
      </c>
      <c r="P90" s="161" t="e">
        <f t="shared" si="29"/>
        <v>#REF!</v>
      </c>
    </row>
    <row r="91" spans="2:16" s="28" customFormat="1" ht="18" customHeight="1">
      <c r="B91" s="24" t="s">
        <v>385</v>
      </c>
      <c r="C91" s="7" t="s">
        <v>358</v>
      </c>
      <c r="D91" s="125" t="s">
        <v>215</v>
      </c>
      <c r="E91" s="6" t="s">
        <v>359</v>
      </c>
      <c r="F91" s="25"/>
      <c r="G91" s="26"/>
      <c r="H91" s="7" t="s">
        <v>266</v>
      </c>
      <c r="I91" s="8" t="e">
        <f>#REF!</f>
        <v>#REF!</v>
      </c>
      <c r="J91" s="9">
        <v>11.69</v>
      </c>
      <c r="K91" s="9" t="e">
        <f t="shared" si="30"/>
        <v>#REF!</v>
      </c>
      <c r="L91" s="81" t="e">
        <f>#REF!</f>
        <v>#REF!</v>
      </c>
      <c r="M91" s="9" t="e">
        <f t="shared" si="31"/>
        <v>#REF!</v>
      </c>
      <c r="N91" s="9" t="e">
        <f t="shared" si="28"/>
        <v>#REF!</v>
      </c>
      <c r="O91" s="163" t="e">
        <f t="shared" si="23"/>
        <v>#REF!</v>
      </c>
      <c r="P91" s="161" t="e">
        <f t="shared" si="29"/>
        <v>#REF!</v>
      </c>
    </row>
    <row r="92" spans="2:16" s="28" customFormat="1" ht="18" customHeight="1">
      <c r="B92" s="24" t="s">
        <v>386</v>
      </c>
      <c r="C92" s="7" t="s">
        <v>360</v>
      </c>
      <c r="D92" s="125" t="s">
        <v>215</v>
      </c>
      <c r="E92" s="6" t="s">
        <v>361</v>
      </c>
      <c r="F92" s="25"/>
      <c r="G92" s="26"/>
      <c r="H92" s="7" t="s">
        <v>237</v>
      </c>
      <c r="I92" s="8" t="e">
        <f>#REF!</f>
        <v>#REF!</v>
      </c>
      <c r="J92" s="9">
        <v>12.55</v>
      </c>
      <c r="K92" s="9" t="e">
        <f t="shared" si="30"/>
        <v>#REF!</v>
      </c>
      <c r="L92" s="81" t="e">
        <f>#REF!</f>
        <v>#REF!</v>
      </c>
      <c r="M92" s="9" t="e">
        <f t="shared" si="31"/>
        <v>#REF!</v>
      </c>
      <c r="N92" s="9" t="e">
        <f t="shared" si="28"/>
        <v>#REF!</v>
      </c>
      <c r="O92" s="163" t="e">
        <f t="shared" si="23"/>
        <v>#REF!</v>
      </c>
      <c r="P92" s="161" t="e">
        <f t="shared" si="29"/>
        <v>#REF!</v>
      </c>
    </row>
    <row r="93" spans="2:16" s="28" customFormat="1" ht="18" customHeight="1">
      <c r="B93" s="24" t="s">
        <v>387</v>
      </c>
      <c r="C93" s="7" t="s">
        <v>363</v>
      </c>
      <c r="D93" s="125" t="s">
        <v>215</v>
      </c>
      <c r="E93" s="6" t="s">
        <v>364</v>
      </c>
      <c r="F93" s="25"/>
      <c r="G93" s="26"/>
      <c r="H93" s="7" t="s">
        <v>224</v>
      </c>
      <c r="I93" s="8" t="e">
        <f>#REF!</f>
        <v>#REF!</v>
      </c>
      <c r="J93" s="9">
        <v>6.45</v>
      </c>
      <c r="K93" s="9" t="e">
        <f t="shared" si="30"/>
        <v>#REF!</v>
      </c>
      <c r="L93" s="81" t="e">
        <f>#REF!</f>
        <v>#REF!</v>
      </c>
      <c r="M93" s="9" t="e">
        <f t="shared" si="31"/>
        <v>#REF!</v>
      </c>
      <c r="N93" s="9" t="e">
        <f t="shared" si="28"/>
        <v>#REF!</v>
      </c>
      <c r="O93" s="163" t="e">
        <f t="shared" si="23"/>
        <v>#REF!</v>
      </c>
      <c r="P93" s="161" t="e">
        <f t="shared" si="29"/>
        <v>#REF!</v>
      </c>
    </row>
    <row r="94" spans="2:16" s="28" customFormat="1" ht="18" customHeight="1">
      <c r="B94" s="24" t="s">
        <v>388</v>
      </c>
      <c r="C94" s="7" t="s">
        <v>365</v>
      </c>
      <c r="D94" s="125" t="s">
        <v>215</v>
      </c>
      <c r="E94" s="6" t="s">
        <v>366</v>
      </c>
      <c r="F94" s="25"/>
      <c r="G94" s="26"/>
      <c r="H94" s="7" t="s">
        <v>266</v>
      </c>
      <c r="I94" s="8" t="e">
        <f>#REF!</f>
        <v>#REF!</v>
      </c>
      <c r="J94" s="9">
        <v>96.42</v>
      </c>
      <c r="K94" s="9" t="e">
        <f t="shared" si="30"/>
        <v>#REF!</v>
      </c>
      <c r="L94" s="81" t="e">
        <f>#REF!</f>
        <v>#REF!</v>
      </c>
      <c r="M94" s="9" t="e">
        <f t="shared" si="31"/>
        <v>#REF!</v>
      </c>
      <c r="N94" s="9" t="e">
        <f t="shared" si="28"/>
        <v>#REF!</v>
      </c>
      <c r="O94" s="163" t="e">
        <f t="shared" si="23"/>
        <v>#REF!</v>
      </c>
      <c r="P94" s="161" t="e">
        <f t="shared" si="29"/>
        <v>#REF!</v>
      </c>
    </row>
    <row r="95" spans="2:16" s="28" customFormat="1" ht="18" customHeight="1">
      <c r="B95" s="24" t="s">
        <v>393</v>
      </c>
      <c r="C95" s="7" t="s">
        <v>367</v>
      </c>
      <c r="D95" s="125" t="s">
        <v>215</v>
      </c>
      <c r="E95" s="6" t="s">
        <v>368</v>
      </c>
      <c r="F95" s="25"/>
      <c r="G95" s="26"/>
      <c r="H95" s="7" t="s">
        <v>266</v>
      </c>
      <c r="I95" s="8" t="e">
        <f>#REF!</f>
        <v>#REF!</v>
      </c>
      <c r="J95" s="9">
        <v>98</v>
      </c>
      <c r="K95" s="9" t="e">
        <f t="shared" si="30"/>
        <v>#REF!</v>
      </c>
      <c r="L95" s="81" t="e">
        <f>#REF!</f>
        <v>#REF!</v>
      </c>
      <c r="M95" s="9" t="e">
        <f t="shared" si="31"/>
        <v>#REF!</v>
      </c>
      <c r="N95" s="9" t="e">
        <f t="shared" si="28"/>
        <v>#REF!</v>
      </c>
      <c r="O95" s="163" t="e">
        <f t="shared" si="23"/>
        <v>#REF!</v>
      </c>
      <c r="P95" s="161" t="e">
        <f t="shared" si="29"/>
        <v>#REF!</v>
      </c>
    </row>
    <row r="96" spans="2:16" s="28" customFormat="1" ht="18" customHeight="1">
      <c r="B96" s="24" t="s">
        <v>389</v>
      </c>
      <c r="C96" s="7" t="s">
        <v>395</v>
      </c>
      <c r="D96" s="125" t="s">
        <v>215</v>
      </c>
      <c r="E96" s="6" t="s">
        <v>396</v>
      </c>
      <c r="F96" s="25"/>
      <c r="G96" s="26"/>
      <c r="H96" s="7" t="s">
        <v>224</v>
      </c>
      <c r="I96" s="8" t="e">
        <f>#REF!</f>
        <v>#REF!</v>
      </c>
      <c r="J96" s="9">
        <v>56.05</v>
      </c>
      <c r="K96" s="9" t="e">
        <f t="shared" si="30"/>
        <v>#REF!</v>
      </c>
      <c r="L96" s="81" t="e">
        <f>#REF!</f>
        <v>#REF!</v>
      </c>
      <c r="M96" s="9" t="e">
        <f t="shared" si="31"/>
        <v>#REF!</v>
      </c>
      <c r="N96" s="9" t="e">
        <f t="shared" si="28"/>
        <v>#REF!</v>
      </c>
      <c r="O96" s="163" t="e">
        <f t="shared" si="23"/>
        <v>#REF!</v>
      </c>
      <c r="P96" s="161" t="e">
        <f t="shared" si="29"/>
        <v>#REF!</v>
      </c>
    </row>
    <row r="97" spans="2:18" s="28" customFormat="1" ht="18" customHeight="1">
      <c r="B97" s="24" t="s">
        <v>390</v>
      </c>
      <c r="C97" s="7" t="s">
        <v>369</v>
      </c>
      <c r="D97" s="125" t="s">
        <v>215</v>
      </c>
      <c r="E97" s="6" t="s">
        <v>370</v>
      </c>
      <c r="F97" s="25"/>
      <c r="G97" s="26"/>
      <c r="H97" s="7" t="s">
        <v>224</v>
      </c>
      <c r="I97" s="8" t="e">
        <f>#REF!</f>
        <v>#REF!</v>
      </c>
      <c r="J97" s="9">
        <v>48.07</v>
      </c>
      <c r="K97" s="9" t="e">
        <f t="shared" si="30"/>
        <v>#REF!</v>
      </c>
      <c r="L97" s="81" t="e">
        <f>#REF!</f>
        <v>#REF!</v>
      </c>
      <c r="M97" s="9" t="e">
        <f t="shared" si="31"/>
        <v>#REF!</v>
      </c>
      <c r="N97" s="9" t="e">
        <f t="shared" si="28"/>
        <v>#REF!</v>
      </c>
      <c r="O97" s="163" t="e">
        <f t="shared" si="23"/>
        <v>#REF!</v>
      </c>
      <c r="P97" s="161" t="e">
        <f t="shared" si="29"/>
        <v>#REF!</v>
      </c>
    </row>
    <row r="98" spans="2:18" s="28" customFormat="1" ht="18" customHeight="1">
      <c r="B98" s="24" t="s">
        <v>399</v>
      </c>
      <c r="C98" s="7" t="s">
        <v>397</v>
      </c>
      <c r="D98" s="125" t="s">
        <v>215</v>
      </c>
      <c r="E98" s="6" t="s">
        <v>398</v>
      </c>
      <c r="F98" s="25"/>
      <c r="G98" s="26"/>
      <c r="H98" s="7" t="s">
        <v>224</v>
      </c>
      <c r="I98" s="8" t="e">
        <f>#REF!</f>
        <v>#REF!</v>
      </c>
      <c r="J98" s="9">
        <v>32.03</v>
      </c>
      <c r="K98" s="9" t="e">
        <f t="shared" si="30"/>
        <v>#REF!</v>
      </c>
      <c r="L98" s="81" t="e">
        <f>#REF!</f>
        <v>#REF!</v>
      </c>
      <c r="M98" s="9" t="e">
        <f t="shared" si="31"/>
        <v>#REF!</v>
      </c>
      <c r="N98" s="9" t="e">
        <f t="shared" si="28"/>
        <v>#REF!</v>
      </c>
      <c r="O98" s="163" t="e">
        <f t="shared" si="23"/>
        <v>#REF!</v>
      </c>
      <c r="P98" s="161" t="e">
        <f t="shared" si="29"/>
        <v>#REF!</v>
      </c>
    </row>
    <row r="99" spans="2:18" s="28" customFormat="1" ht="18" customHeight="1">
      <c r="B99" s="24" t="s">
        <v>400</v>
      </c>
      <c r="C99" s="7" t="s">
        <v>516</v>
      </c>
      <c r="D99" s="125" t="s">
        <v>215</v>
      </c>
      <c r="E99" s="6" t="s">
        <v>517</v>
      </c>
      <c r="F99" s="25"/>
      <c r="G99" s="26"/>
      <c r="H99" s="7" t="s">
        <v>224</v>
      </c>
      <c r="I99" s="8" t="e">
        <f>#REF!</f>
        <v>#REF!</v>
      </c>
      <c r="J99" s="9">
        <v>43.65</v>
      </c>
      <c r="K99" s="9" t="e">
        <f t="shared" si="30"/>
        <v>#REF!</v>
      </c>
      <c r="L99" s="81" t="e">
        <f>#REF!</f>
        <v>#REF!</v>
      </c>
      <c r="M99" s="9" t="e">
        <f t="shared" si="31"/>
        <v>#REF!</v>
      </c>
      <c r="N99" s="9" t="e">
        <f t="shared" si="28"/>
        <v>#REF!</v>
      </c>
      <c r="O99" s="163" t="e">
        <f t="shared" si="23"/>
        <v>#REF!</v>
      </c>
      <c r="P99" s="161" t="e">
        <f t="shared" si="29"/>
        <v>#REF!</v>
      </c>
    </row>
    <row r="100" spans="2:18" s="28" customFormat="1" ht="18" customHeight="1">
      <c r="B100" s="164" t="s">
        <v>515</v>
      </c>
      <c r="C100" s="165" t="s">
        <v>371</v>
      </c>
      <c r="D100" s="166" t="s">
        <v>215</v>
      </c>
      <c r="E100" s="167" t="s">
        <v>372</v>
      </c>
      <c r="F100" s="171"/>
      <c r="G100" s="172"/>
      <c r="H100" s="165" t="s">
        <v>224</v>
      </c>
      <c r="I100" s="168" t="e">
        <f>#REF!</f>
        <v>#REF!</v>
      </c>
      <c r="J100" s="169">
        <v>42.72</v>
      </c>
      <c r="K100" s="169" t="e">
        <f t="shared" si="30"/>
        <v>#REF!</v>
      </c>
      <c r="L100" s="170" t="e">
        <f>#REF!</f>
        <v>#REF!</v>
      </c>
      <c r="M100" s="169" t="e">
        <f t="shared" si="31"/>
        <v>#REF!</v>
      </c>
      <c r="N100" s="169" t="e">
        <f t="shared" si="28"/>
        <v>#REF!</v>
      </c>
      <c r="O100" s="173" t="e">
        <f>N100/$N$123</f>
        <v>#REF!</v>
      </c>
      <c r="P100" s="174" t="e">
        <f t="shared" si="29"/>
        <v>#REF!</v>
      </c>
    </row>
    <row r="101" spans="2:18" s="41" customFormat="1" ht="19.899999999999999" customHeight="1">
      <c r="B101" s="24" t="s">
        <v>391</v>
      </c>
      <c r="C101" s="7" t="s">
        <v>373</v>
      </c>
      <c r="D101" s="125" t="s">
        <v>215</v>
      </c>
      <c r="E101" s="6" t="s">
        <v>374</v>
      </c>
      <c r="F101" s="25"/>
      <c r="G101" s="26"/>
      <c r="H101" s="7" t="s">
        <v>224</v>
      </c>
      <c r="I101" s="8" t="e">
        <f>#REF!</f>
        <v>#REF!</v>
      </c>
      <c r="J101" s="9">
        <v>62.05</v>
      </c>
      <c r="K101" s="9" t="e">
        <f t="shared" si="30"/>
        <v>#REF!</v>
      </c>
      <c r="L101" s="81" t="e">
        <f>#REF!</f>
        <v>#REF!</v>
      </c>
      <c r="M101" s="9" t="e">
        <f t="shared" si="31"/>
        <v>#REF!</v>
      </c>
      <c r="N101" s="9" t="e">
        <f t="shared" si="28"/>
        <v>#REF!</v>
      </c>
      <c r="O101" s="163" t="e">
        <f>N101/$N$123</f>
        <v>#REF!</v>
      </c>
      <c r="P101" s="161" t="e">
        <f t="shared" si="29"/>
        <v>#REF!</v>
      </c>
      <c r="Q101" s="157"/>
      <c r="R101" s="157"/>
    </row>
    <row r="102" spans="2:18" s="3" customFormat="1" ht="19.149999999999999" customHeight="1">
      <c r="B102" s="24" t="s">
        <v>392</v>
      </c>
      <c r="C102" s="7" t="s">
        <v>375</v>
      </c>
      <c r="D102" s="125" t="s">
        <v>215</v>
      </c>
      <c r="E102" s="6" t="s">
        <v>376</v>
      </c>
      <c r="F102" s="25"/>
      <c r="G102" s="26"/>
      <c r="H102" s="7" t="s">
        <v>224</v>
      </c>
      <c r="I102" s="8" t="e">
        <f>#REF!</f>
        <v>#REF!</v>
      </c>
      <c r="J102" s="9">
        <v>21.9</v>
      </c>
      <c r="K102" s="9" t="e">
        <f t="shared" si="30"/>
        <v>#REF!</v>
      </c>
      <c r="L102" s="81" t="e">
        <f>#REF!</f>
        <v>#REF!</v>
      </c>
      <c r="M102" s="9" t="e">
        <f t="shared" si="31"/>
        <v>#REF!</v>
      </c>
      <c r="N102" s="9" t="e">
        <f t="shared" si="28"/>
        <v>#REF!</v>
      </c>
      <c r="O102" s="163" t="e">
        <f>N102/$N$123</f>
        <v>#REF!</v>
      </c>
      <c r="P102" s="161" t="e">
        <f t="shared" si="29"/>
        <v>#REF!</v>
      </c>
    </row>
    <row r="103" spans="2:18" s="28" customFormat="1" ht="18" customHeight="1">
      <c r="B103" s="24" t="s">
        <v>490</v>
      </c>
      <c r="C103" s="7" t="s">
        <v>404</v>
      </c>
      <c r="D103" s="125" t="s">
        <v>215</v>
      </c>
      <c r="E103" s="6" t="s">
        <v>405</v>
      </c>
      <c r="F103" s="25"/>
      <c r="G103" s="26"/>
      <c r="H103" s="7" t="s">
        <v>6</v>
      </c>
      <c r="I103" s="8" t="e">
        <f>#REF!</f>
        <v>#REF!</v>
      </c>
      <c r="J103" s="9">
        <v>190.54</v>
      </c>
      <c r="K103" s="9" t="e">
        <f t="shared" si="30"/>
        <v>#REF!</v>
      </c>
      <c r="L103" s="81" t="e">
        <f>#REF!</f>
        <v>#REF!</v>
      </c>
      <c r="M103" s="9" t="e">
        <f t="shared" si="31"/>
        <v>#REF!</v>
      </c>
      <c r="N103" s="9" t="e">
        <f t="shared" si="28"/>
        <v>#REF!</v>
      </c>
      <c r="O103" s="163" t="e">
        <f>N103/$N$123</f>
        <v>#REF!</v>
      </c>
      <c r="P103" s="161" t="e">
        <f t="shared" si="29"/>
        <v>#REF!</v>
      </c>
      <c r="R103" s="181"/>
    </row>
    <row r="104" spans="2:18" s="28" customFormat="1" ht="18" customHeight="1">
      <c r="B104" s="24"/>
      <c r="C104" s="7"/>
      <c r="D104" s="125"/>
      <c r="E104" s="6"/>
      <c r="F104" s="25"/>
      <c r="G104" s="26"/>
      <c r="H104" s="7"/>
      <c r="I104" s="8"/>
      <c r="J104" s="9"/>
      <c r="K104" s="9"/>
      <c r="L104" s="81"/>
      <c r="M104" s="9"/>
      <c r="N104" s="9"/>
      <c r="O104" s="163"/>
      <c r="P104" s="161"/>
      <c r="R104" s="181"/>
    </row>
    <row r="105" spans="2:18" s="28" customFormat="1" ht="18" customHeight="1">
      <c r="B105" s="24"/>
      <c r="C105" s="7"/>
      <c r="D105" s="125"/>
      <c r="E105" s="6"/>
      <c r="F105" s="25"/>
      <c r="G105" s="26"/>
      <c r="H105" s="7"/>
      <c r="I105" s="8"/>
      <c r="J105" s="9"/>
      <c r="K105" s="9"/>
      <c r="L105" s="81"/>
      <c r="M105" s="9"/>
      <c r="N105" s="9"/>
      <c r="O105" s="163"/>
      <c r="P105" s="161"/>
      <c r="R105" s="181"/>
    </row>
    <row r="106" spans="2:18" s="28" customFormat="1" ht="18" customHeight="1">
      <c r="B106" s="24"/>
      <c r="C106" s="7"/>
      <c r="D106" s="125"/>
      <c r="E106" s="6"/>
      <c r="F106" s="25"/>
      <c r="G106" s="26"/>
      <c r="H106" s="7"/>
      <c r="I106" s="8"/>
      <c r="J106" s="9"/>
      <c r="K106" s="9"/>
      <c r="L106" s="81"/>
      <c r="M106" s="9"/>
      <c r="N106" s="9"/>
      <c r="O106" s="163"/>
      <c r="P106" s="161"/>
      <c r="R106" s="181"/>
    </row>
    <row r="107" spans="2:18" s="28" customFormat="1" ht="18" customHeight="1">
      <c r="B107" s="24"/>
      <c r="C107" s="7"/>
      <c r="D107" s="125"/>
      <c r="E107" s="6"/>
      <c r="F107" s="25"/>
      <c r="G107" s="26"/>
      <c r="H107" s="7"/>
      <c r="I107" s="8"/>
      <c r="J107" s="9"/>
      <c r="K107" s="9"/>
      <c r="L107" s="81"/>
      <c r="M107" s="9"/>
      <c r="N107" s="9"/>
      <c r="O107" s="163"/>
      <c r="P107" s="161"/>
      <c r="R107" s="181"/>
    </row>
    <row r="108" spans="2:18" s="28" customFormat="1" ht="18" customHeight="1">
      <c r="B108" s="24"/>
      <c r="C108" s="7"/>
      <c r="D108" s="125"/>
      <c r="E108" s="6"/>
      <c r="F108" s="25"/>
      <c r="G108" s="26"/>
      <c r="H108" s="7"/>
      <c r="I108" s="8"/>
      <c r="J108" s="9"/>
      <c r="K108" s="9"/>
      <c r="L108" s="81"/>
      <c r="M108" s="9"/>
      <c r="N108" s="9"/>
      <c r="O108" s="163"/>
      <c r="P108" s="161"/>
      <c r="R108" s="181"/>
    </row>
    <row r="109" spans="2:18" s="28" customFormat="1" ht="18" customHeight="1">
      <c r="B109" s="24"/>
      <c r="C109" s="7"/>
      <c r="D109" s="125"/>
      <c r="E109" s="6"/>
      <c r="F109" s="25"/>
      <c r="G109" s="26"/>
      <c r="H109" s="7"/>
      <c r="I109" s="8"/>
      <c r="J109" s="9"/>
      <c r="K109" s="9"/>
      <c r="L109" s="81"/>
      <c r="M109" s="9"/>
      <c r="N109" s="9"/>
      <c r="O109" s="163"/>
      <c r="P109" s="161"/>
      <c r="R109" s="181"/>
    </row>
    <row r="110" spans="2:18" s="28" customFormat="1" ht="18" customHeight="1">
      <c r="B110" s="24"/>
      <c r="C110" s="7"/>
      <c r="D110" s="125"/>
      <c r="E110" s="6"/>
      <c r="F110" s="25"/>
      <c r="G110" s="26"/>
      <c r="H110" s="7"/>
      <c r="I110" s="8"/>
      <c r="J110" s="9"/>
      <c r="K110" s="9"/>
      <c r="L110" s="81"/>
      <c r="M110" s="9"/>
      <c r="N110" s="9"/>
      <c r="O110" s="163"/>
      <c r="P110" s="161"/>
      <c r="R110" s="181"/>
    </row>
    <row r="111" spans="2:18" s="28" customFormat="1" ht="18" customHeight="1">
      <c r="B111" s="24"/>
      <c r="C111" s="7"/>
      <c r="D111" s="125"/>
      <c r="E111" s="6"/>
      <c r="F111" s="25"/>
      <c r="G111" s="26"/>
      <c r="H111" s="7"/>
      <c r="I111" s="8"/>
      <c r="J111" s="9"/>
      <c r="K111" s="9"/>
      <c r="L111" s="81"/>
      <c r="M111" s="9"/>
      <c r="N111" s="9"/>
      <c r="O111" s="163"/>
      <c r="P111" s="161"/>
      <c r="R111" s="181"/>
    </row>
    <row r="112" spans="2:18" s="28" customFormat="1" ht="18" customHeight="1">
      <c r="B112" s="24"/>
      <c r="C112" s="7"/>
      <c r="D112" s="125"/>
      <c r="E112" s="6"/>
      <c r="F112" s="25"/>
      <c r="G112" s="26"/>
      <c r="H112" s="7"/>
      <c r="I112" s="8"/>
      <c r="J112" s="9"/>
      <c r="K112" s="9"/>
      <c r="L112" s="81"/>
      <c r="M112" s="9"/>
      <c r="N112" s="9"/>
      <c r="O112" s="163"/>
      <c r="P112" s="161"/>
      <c r="R112" s="181"/>
    </row>
    <row r="113" spans="2:19" s="28" customFormat="1" ht="18" customHeight="1">
      <c r="B113" s="24"/>
      <c r="C113" s="7"/>
      <c r="D113" s="125"/>
      <c r="E113" s="6"/>
      <c r="F113" s="25"/>
      <c r="G113" s="26"/>
      <c r="H113" s="7"/>
      <c r="I113" s="8"/>
      <c r="J113" s="9"/>
      <c r="K113" s="9"/>
      <c r="L113" s="81"/>
      <c r="M113" s="9"/>
      <c r="N113" s="9"/>
      <c r="O113" s="163"/>
      <c r="P113" s="161"/>
      <c r="R113" s="181"/>
    </row>
    <row r="114" spans="2:19" s="28" customFormat="1" ht="18" customHeight="1">
      <c r="B114" s="24"/>
      <c r="C114" s="7"/>
      <c r="D114" s="125"/>
      <c r="E114" s="6"/>
      <c r="F114" s="25"/>
      <c r="G114" s="26"/>
      <c r="H114" s="7"/>
      <c r="I114" s="8"/>
      <c r="J114" s="9"/>
      <c r="K114" s="9"/>
      <c r="L114" s="81"/>
      <c r="M114" s="9"/>
      <c r="N114" s="9"/>
      <c r="O114" s="163"/>
      <c r="P114" s="161"/>
      <c r="R114" s="181"/>
    </row>
    <row r="115" spans="2:19" s="28" customFormat="1" ht="18" customHeight="1">
      <c r="B115" s="24"/>
      <c r="C115" s="7"/>
      <c r="D115" s="125"/>
      <c r="E115" s="6"/>
      <c r="F115" s="25"/>
      <c r="G115" s="26"/>
      <c r="H115" s="7"/>
      <c r="I115" s="8"/>
      <c r="J115" s="9"/>
      <c r="K115" s="9"/>
      <c r="L115" s="81"/>
      <c r="M115" s="9"/>
      <c r="N115" s="9"/>
      <c r="O115" s="163"/>
      <c r="P115" s="161"/>
      <c r="R115" s="181"/>
    </row>
    <row r="116" spans="2:19" s="28" customFormat="1" ht="18" customHeight="1">
      <c r="B116" s="24"/>
      <c r="C116" s="7"/>
      <c r="D116" s="125"/>
      <c r="E116" s="6"/>
      <c r="F116" s="25"/>
      <c r="G116" s="26"/>
      <c r="H116" s="7"/>
      <c r="I116" s="8"/>
      <c r="J116" s="9"/>
      <c r="K116" s="9"/>
      <c r="L116" s="81"/>
      <c r="M116" s="9"/>
      <c r="N116" s="9"/>
      <c r="O116" s="163"/>
      <c r="P116" s="161"/>
      <c r="R116" s="181"/>
    </row>
    <row r="117" spans="2:19" s="28" customFormat="1" ht="18" customHeight="1">
      <c r="B117" s="24"/>
      <c r="C117" s="7"/>
      <c r="D117" s="125"/>
      <c r="E117" s="6"/>
      <c r="F117" s="25"/>
      <c r="G117" s="26"/>
      <c r="H117" s="7"/>
      <c r="I117" s="8"/>
      <c r="J117" s="9"/>
      <c r="K117" s="9"/>
      <c r="L117" s="81"/>
      <c r="M117" s="9"/>
      <c r="N117" s="9"/>
      <c r="O117" s="163"/>
      <c r="P117" s="161"/>
      <c r="R117" s="181"/>
    </row>
    <row r="118" spans="2:19" s="28" customFormat="1" ht="18" customHeight="1">
      <c r="B118" s="24"/>
      <c r="C118" s="7"/>
      <c r="D118" s="125"/>
      <c r="E118" s="6"/>
      <c r="F118" s="25"/>
      <c r="G118" s="26"/>
      <c r="H118" s="7"/>
      <c r="I118" s="8"/>
      <c r="J118" s="9"/>
      <c r="K118" s="9"/>
      <c r="L118" s="81"/>
      <c r="M118" s="9"/>
      <c r="N118" s="9"/>
      <c r="O118" s="163"/>
      <c r="P118" s="161"/>
      <c r="R118" s="181"/>
    </row>
    <row r="119" spans="2:19" s="28" customFormat="1" ht="18" customHeight="1">
      <c r="B119" s="24"/>
      <c r="C119" s="7"/>
      <c r="D119" s="125"/>
      <c r="E119" s="6"/>
      <c r="F119" s="25"/>
      <c r="G119" s="26"/>
      <c r="H119" s="7"/>
      <c r="I119" s="8"/>
      <c r="J119" s="9"/>
      <c r="K119" s="9"/>
      <c r="L119" s="81"/>
      <c r="M119" s="9"/>
      <c r="N119" s="9"/>
      <c r="O119" s="163"/>
      <c r="P119" s="161"/>
      <c r="R119" s="181"/>
    </row>
    <row r="120" spans="2:19" s="28" customFormat="1" ht="18" customHeight="1">
      <c r="B120" s="24"/>
      <c r="C120" s="7"/>
      <c r="D120" s="125"/>
      <c r="E120" s="6"/>
      <c r="F120" s="25"/>
      <c r="G120" s="26"/>
      <c r="H120" s="7"/>
      <c r="I120" s="8"/>
      <c r="J120" s="9"/>
      <c r="K120" s="9"/>
      <c r="L120" s="81"/>
      <c r="M120" s="9"/>
      <c r="N120" s="9"/>
      <c r="O120" s="163"/>
      <c r="P120" s="161"/>
      <c r="R120" s="181"/>
    </row>
    <row r="121" spans="2:19" s="28" customFormat="1" ht="18" customHeight="1">
      <c r="B121" s="24"/>
      <c r="C121" s="7"/>
      <c r="D121" s="125"/>
      <c r="E121" s="6"/>
      <c r="F121" s="25"/>
      <c r="G121" s="26"/>
      <c r="H121" s="7"/>
      <c r="I121" s="8"/>
      <c r="J121" s="9"/>
      <c r="K121" s="9"/>
      <c r="L121" s="81"/>
      <c r="M121" s="9"/>
      <c r="N121" s="9"/>
      <c r="O121" s="163"/>
      <c r="P121" s="161"/>
      <c r="R121" s="181"/>
    </row>
    <row r="122" spans="2:19" s="28" customFormat="1" ht="18" customHeight="1">
      <c r="B122" s="24"/>
      <c r="C122" s="7"/>
      <c r="D122" s="125"/>
      <c r="E122" s="6"/>
      <c r="F122" s="25"/>
      <c r="G122" s="26"/>
      <c r="H122" s="7"/>
      <c r="I122" s="8"/>
      <c r="J122" s="9"/>
      <c r="K122" s="9"/>
      <c r="L122" s="81"/>
      <c r="M122" s="9"/>
      <c r="N122" s="9"/>
      <c r="O122" s="163"/>
      <c r="P122" s="161"/>
      <c r="R122" s="181"/>
    </row>
    <row r="123" spans="2:19" ht="33.6" customHeight="1">
      <c r="B123" s="51"/>
      <c r="C123" s="52"/>
      <c r="D123" s="134"/>
      <c r="E123" s="52" t="s">
        <v>25</v>
      </c>
      <c r="F123" s="53"/>
      <c r="G123" s="54"/>
      <c r="H123" s="55"/>
      <c r="I123" s="56"/>
      <c r="J123" s="56"/>
      <c r="K123" s="56"/>
      <c r="L123" s="56"/>
      <c r="M123" s="15" t="e">
        <f>SUM(#REF!,#REF!,#REF!,#REF!,#REF!,#REF!,#REF!,M120)</f>
        <v>#REF!</v>
      </c>
      <c r="N123" s="56" t="e">
        <f>SUM(N3,#REF!,#REF!,#REF!,#REF!,#REF!,#REF!,#REF!)</f>
        <v>#REF!</v>
      </c>
      <c r="O123" s="180" t="e">
        <f>SUM(O3,#REF!,#REF!,#REF!,#REF!,#REF!,#REF!,#REF!)</f>
        <v>#REF!</v>
      </c>
      <c r="P123" s="56"/>
      <c r="R123" s="178"/>
      <c r="S123" s="160" t="e">
        <f>R123-N123</f>
        <v>#REF!</v>
      </c>
    </row>
    <row r="127" spans="2:19">
      <c r="N127" s="179"/>
    </row>
  </sheetData>
  <mergeCells count="2">
    <mergeCell ref="B1:P1"/>
    <mergeCell ref="F31:G31"/>
  </mergeCells>
  <pageMargins left="0.51181102362204722" right="0.19685039370078741" top="0.98425196850393704" bottom="0.39370078740157483" header="0.31496062992125984" footer="0.31496062992125984"/>
  <pageSetup paperSize="9" scale="9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E12" sqref="E12"/>
    </sheetView>
  </sheetViews>
  <sheetFormatPr defaultRowHeight="15"/>
  <cols>
    <col min="1" max="1" width="15.28515625" customWidth="1"/>
    <col min="2" max="2" width="48.7109375" customWidth="1"/>
    <col min="3" max="3" width="18.42578125" customWidth="1"/>
  </cols>
  <sheetData>
    <row r="1" spans="1:3" ht="34.9" customHeight="1">
      <c r="A1" s="264" t="s">
        <v>31</v>
      </c>
      <c r="B1" s="264"/>
      <c r="C1" s="264"/>
    </row>
    <row r="2" spans="1:3" ht="30" customHeight="1">
      <c r="A2" s="59" t="s">
        <v>0</v>
      </c>
      <c r="B2" s="59" t="s">
        <v>32</v>
      </c>
      <c r="C2" s="59" t="s">
        <v>33</v>
      </c>
    </row>
    <row r="3" spans="1:3" s="1" customFormat="1" ht="22.15" customHeight="1">
      <c r="A3" s="68"/>
      <c r="B3" s="69" t="s">
        <v>34</v>
      </c>
      <c r="C3" s="68"/>
    </row>
    <row r="4" spans="1:3" s="71" customFormat="1" ht="18" customHeight="1">
      <c r="A4" s="70"/>
      <c r="B4" s="70" t="s">
        <v>35</v>
      </c>
      <c r="C4" s="57">
        <v>1</v>
      </c>
    </row>
    <row r="5" spans="1:3" s="71" customFormat="1" ht="18" customHeight="1">
      <c r="A5" s="70"/>
      <c r="B5" s="70" t="s">
        <v>36</v>
      </c>
      <c r="C5" s="57">
        <v>1</v>
      </c>
    </row>
    <row r="6" spans="1:3" s="71" customFormat="1" ht="18" customHeight="1">
      <c r="A6" s="70"/>
      <c r="B6" s="70" t="s">
        <v>37</v>
      </c>
      <c r="C6" s="57">
        <v>1</v>
      </c>
    </row>
    <row r="7" spans="1:3" s="1" customFormat="1" ht="22.15" customHeight="1">
      <c r="A7" s="68"/>
      <c r="B7" s="69" t="s">
        <v>38</v>
      </c>
      <c r="C7" s="58"/>
    </row>
    <row r="8" spans="1:3" s="71" customFormat="1" ht="18" customHeight="1">
      <c r="A8" s="70"/>
      <c r="B8" s="70" t="s">
        <v>39</v>
      </c>
      <c r="C8" s="57">
        <v>1</v>
      </c>
    </row>
    <row r="9" spans="1:3" s="71" customFormat="1" ht="18" customHeight="1">
      <c r="A9" s="70"/>
      <c r="B9" s="70" t="s">
        <v>40</v>
      </c>
      <c r="C9" s="57">
        <v>1</v>
      </c>
    </row>
    <row r="10" spans="1:3" s="71" customFormat="1" ht="18" customHeight="1">
      <c r="A10" s="70"/>
      <c r="B10" s="70" t="s">
        <v>41</v>
      </c>
      <c r="C10" s="57">
        <v>1</v>
      </c>
    </row>
    <row r="11" spans="1:3" s="71" customFormat="1" ht="18" customHeight="1">
      <c r="A11" s="70"/>
      <c r="B11" s="70" t="s">
        <v>42</v>
      </c>
      <c r="C11" s="57">
        <v>1</v>
      </c>
    </row>
    <row r="12" spans="1:3" s="71" customFormat="1" ht="18" customHeight="1">
      <c r="A12" s="70"/>
      <c r="B12" s="70" t="s">
        <v>43</v>
      </c>
      <c r="C12" s="57">
        <v>1</v>
      </c>
    </row>
    <row r="13" spans="1:3" s="71" customFormat="1" ht="18" customHeight="1">
      <c r="A13" s="70"/>
      <c r="B13" s="70" t="s">
        <v>44</v>
      </c>
      <c r="C13" s="57">
        <v>4</v>
      </c>
    </row>
    <row r="14" spans="1:3" s="71" customFormat="1" ht="18" customHeight="1">
      <c r="A14" s="70"/>
      <c r="B14" s="70" t="s">
        <v>45</v>
      </c>
      <c r="C14" s="57">
        <v>1</v>
      </c>
    </row>
    <row r="15" spans="1:3" s="71" customFormat="1" ht="18" customHeight="1">
      <c r="A15" s="70"/>
      <c r="B15" s="70" t="s">
        <v>46</v>
      </c>
      <c r="C15" s="57">
        <v>4</v>
      </c>
    </row>
    <row r="16" spans="1:3" s="71" customFormat="1" ht="18" customHeight="1">
      <c r="A16" s="70"/>
      <c r="B16" s="70" t="s">
        <v>47</v>
      </c>
      <c r="C16" s="57">
        <v>1</v>
      </c>
    </row>
    <row r="17" spans="1:3" s="71" customFormat="1" ht="18" customHeight="1">
      <c r="A17" s="70"/>
      <c r="B17" s="70" t="s">
        <v>48</v>
      </c>
      <c r="C17" s="57">
        <v>1</v>
      </c>
    </row>
    <row r="18" spans="1:3" s="71" customFormat="1" ht="18" customHeight="1">
      <c r="A18" s="70"/>
      <c r="B18" s="70" t="s">
        <v>49</v>
      </c>
      <c r="C18" s="57">
        <v>1</v>
      </c>
    </row>
    <row r="19" spans="1:3" s="71" customFormat="1" ht="18" customHeight="1">
      <c r="A19" s="70"/>
      <c r="B19" s="70" t="s">
        <v>50</v>
      </c>
      <c r="C19" s="57">
        <v>1</v>
      </c>
    </row>
    <row r="20" spans="1:3" s="71" customFormat="1" ht="18" customHeight="1">
      <c r="A20" s="70"/>
      <c r="B20" s="70" t="s">
        <v>51</v>
      </c>
      <c r="C20" s="57">
        <v>1</v>
      </c>
    </row>
    <row r="21" spans="1:3" s="71" customFormat="1" ht="18" customHeight="1">
      <c r="A21" s="70"/>
      <c r="B21" s="70" t="s">
        <v>52</v>
      </c>
      <c r="C21" s="57">
        <v>1</v>
      </c>
    </row>
    <row r="22" spans="1:3" s="71" customFormat="1" ht="18" customHeight="1">
      <c r="A22" s="70"/>
      <c r="B22" s="70" t="s">
        <v>53</v>
      </c>
      <c r="C22" s="57">
        <v>1</v>
      </c>
    </row>
    <row r="23" spans="1:3" s="71" customFormat="1" ht="18" customHeight="1">
      <c r="A23" s="70"/>
      <c r="B23" s="70" t="s">
        <v>54</v>
      </c>
      <c r="C23" s="57">
        <v>4</v>
      </c>
    </row>
    <row r="24" spans="1:3" s="71" customFormat="1" ht="18" customHeight="1">
      <c r="A24" s="70"/>
      <c r="B24" s="70" t="s">
        <v>55</v>
      </c>
      <c r="C24" s="57">
        <v>4</v>
      </c>
    </row>
    <row r="25" spans="1:3" s="71" customFormat="1" ht="18" customHeight="1">
      <c r="A25" s="70"/>
      <c r="B25" s="70" t="s">
        <v>56</v>
      </c>
      <c r="C25" s="57">
        <v>1</v>
      </c>
    </row>
    <row r="26" spans="1:3" s="71" customFormat="1" ht="18" customHeight="1">
      <c r="A26" s="70"/>
      <c r="B26" s="70" t="s">
        <v>57</v>
      </c>
      <c r="C26" s="57">
        <v>5</v>
      </c>
    </row>
  </sheetData>
  <mergeCells count="1">
    <mergeCell ref="A1:C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4:C46"/>
  <sheetViews>
    <sheetView topLeftCell="A19" workbookViewId="0">
      <selection activeCell="E12" sqref="E12"/>
    </sheetView>
  </sheetViews>
  <sheetFormatPr defaultRowHeight="15"/>
  <cols>
    <col min="1" max="1" width="3.28515625" customWidth="1"/>
    <col min="2" max="2" width="69.140625" customWidth="1"/>
    <col min="3" max="3" width="18.85546875" customWidth="1"/>
  </cols>
  <sheetData>
    <row r="4" spans="2:3" ht="21" customHeight="1">
      <c r="B4" s="62" t="s">
        <v>8</v>
      </c>
      <c r="C4" s="63" t="s">
        <v>33</v>
      </c>
    </row>
    <row r="5" spans="2:3" ht="21" customHeight="1">
      <c r="B5" s="265" t="s">
        <v>92</v>
      </c>
      <c r="C5" s="265"/>
    </row>
    <row r="6" spans="2:3" ht="18" customHeight="1">
      <c r="B6" s="61" t="s">
        <v>58</v>
      </c>
      <c r="C6" s="60">
        <v>1</v>
      </c>
    </row>
    <row r="7" spans="2:3" ht="18" customHeight="1">
      <c r="B7" s="61" t="s">
        <v>59</v>
      </c>
      <c r="C7" s="60">
        <v>1</v>
      </c>
    </row>
    <row r="8" spans="2:3" ht="18" customHeight="1">
      <c r="B8" s="61" t="s">
        <v>60</v>
      </c>
      <c r="C8" s="60">
        <v>2</v>
      </c>
    </row>
    <row r="9" spans="2:3" ht="18" customHeight="1">
      <c r="B9" s="61" t="s">
        <v>61</v>
      </c>
      <c r="C9" s="60">
        <v>2</v>
      </c>
    </row>
    <row r="10" spans="2:3" ht="18" customHeight="1">
      <c r="B10" s="61" t="s">
        <v>62</v>
      </c>
      <c r="C10" s="60">
        <v>1</v>
      </c>
    </row>
    <row r="11" spans="2:3" ht="18" customHeight="1">
      <c r="B11" s="61" t="s">
        <v>63</v>
      </c>
      <c r="C11" s="60">
        <v>1</v>
      </c>
    </row>
    <row r="12" spans="2:3" ht="18" customHeight="1">
      <c r="B12" s="61" t="s">
        <v>64</v>
      </c>
      <c r="C12" s="60">
        <v>10</v>
      </c>
    </row>
    <row r="13" spans="2:3" ht="18" customHeight="1">
      <c r="B13" s="266" t="s">
        <v>93</v>
      </c>
      <c r="C13" s="267"/>
    </row>
    <row r="14" spans="2:3" ht="18" customHeight="1">
      <c r="B14" s="61" t="s">
        <v>65</v>
      </c>
      <c r="C14" s="60">
        <v>1</v>
      </c>
    </row>
    <row r="15" spans="2:3" ht="18" customHeight="1">
      <c r="B15" s="61" t="s">
        <v>66</v>
      </c>
      <c r="C15" s="60">
        <v>1</v>
      </c>
    </row>
    <row r="16" spans="2:3" ht="18" customHeight="1">
      <c r="B16" s="61" t="s">
        <v>67</v>
      </c>
      <c r="C16" s="60">
        <v>4</v>
      </c>
    </row>
    <row r="17" spans="2:3" ht="18" customHeight="1">
      <c r="B17" s="61" t="s">
        <v>68</v>
      </c>
      <c r="C17" s="60">
        <v>2</v>
      </c>
    </row>
    <row r="18" spans="2:3" ht="18" customHeight="1">
      <c r="B18" s="61" t="s">
        <v>69</v>
      </c>
      <c r="C18" s="60">
        <v>3</v>
      </c>
    </row>
    <row r="19" spans="2:3" ht="18" customHeight="1">
      <c r="B19" s="61" t="s">
        <v>70</v>
      </c>
      <c r="C19" s="60">
        <v>2</v>
      </c>
    </row>
    <row r="20" spans="2:3" ht="18" customHeight="1">
      <c r="B20" s="61" t="s">
        <v>71</v>
      </c>
      <c r="C20" s="60">
        <v>1</v>
      </c>
    </row>
    <row r="21" spans="2:3" ht="18" customHeight="1">
      <c r="B21" s="265" t="s">
        <v>94</v>
      </c>
      <c r="C21" s="265"/>
    </row>
    <row r="22" spans="2:3" ht="18" customHeight="1">
      <c r="B22" s="61" t="s">
        <v>72</v>
      </c>
      <c r="C22" s="60">
        <v>1</v>
      </c>
    </row>
    <row r="23" spans="2:3" ht="18" customHeight="1">
      <c r="B23" s="61" t="s">
        <v>73</v>
      </c>
      <c r="C23" s="60">
        <v>24</v>
      </c>
    </row>
    <row r="24" spans="2:3" ht="18" customHeight="1">
      <c r="B24" s="61" t="s">
        <v>74</v>
      </c>
      <c r="C24" s="60">
        <v>3</v>
      </c>
    </row>
    <row r="25" spans="2:3" ht="18" customHeight="1">
      <c r="B25" s="61" t="s">
        <v>75</v>
      </c>
      <c r="C25" s="60">
        <v>2</v>
      </c>
    </row>
    <row r="26" spans="2:3" ht="18" customHeight="1">
      <c r="B26" s="61" t="s">
        <v>76</v>
      </c>
      <c r="C26" s="60">
        <v>2</v>
      </c>
    </row>
    <row r="27" spans="2:3" ht="18" customHeight="1">
      <c r="B27" s="61" t="s">
        <v>77</v>
      </c>
      <c r="C27" s="60">
        <v>1</v>
      </c>
    </row>
    <row r="28" spans="2:3" ht="18" customHeight="1">
      <c r="B28" s="61" t="s">
        <v>78</v>
      </c>
      <c r="C28" s="60">
        <v>96</v>
      </c>
    </row>
    <row r="29" spans="2:3" ht="18" customHeight="1">
      <c r="B29" s="61" t="s">
        <v>79</v>
      </c>
      <c r="C29" s="60">
        <v>1</v>
      </c>
    </row>
    <row r="30" spans="2:3" ht="18" customHeight="1">
      <c r="B30" s="61" t="s">
        <v>80</v>
      </c>
      <c r="C30" s="60">
        <v>2</v>
      </c>
    </row>
    <row r="31" spans="2:3" ht="18" customHeight="1">
      <c r="B31" s="61" t="s">
        <v>81</v>
      </c>
      <c r="C31" s="60">
        <v>1</v>
      </c>
    </row>
    <row r="32" spans="2:3" ht="18" customHeight="1">
      <c r="B32" s="265" t="s">
        <v>94</v>
      </c>
      <c r="C32" s="265"/>
    </row>
    <row r="33" spans="2:3" ht="18" customHeight="1">
      <c r="B33" s="265" t="s">
        <v>95</v>
      </c>
      <c r="C33" s="265"/>
    </row>
    <row r="34" spans="2:3" ht="18" customHeight="1">
      <c r="B34" s="61" t="s">
        <v>82</v>
      </c>
      <c r="C34" s="60">
        <v>1</v>
      </c>
    </row>
    <row r="35" spans="2:3" ht="18" customHeight="1">
      <c r="B35" s="61" t="s">
        <v>83</v>
      </c>
      <c r="C35" s="60">
        <v>2</v>
      </c>
    </row>
    <row r="36" spans="2:3" ht="18" customHeight="1">
      <c r="B36" s="61" t="s">
        <v>84</v>
      </c>
      <c r="C36" s="60">
        <v>2</v>
      </c>
    </row>
    <row r="37" spans="2:3" ht="18" customHeight="1">
      <c r="B37" s="61" t="s">
        <v>85</v>
      </c>
      <c r="C37" s="60">
        <v>2</v>
      </c>
    </row>
    <row r="38" spans="2:3" ht="18" customHeight="1">
      <c r="B38" s="61" t="s">
        <v>86</v>
      </c>
      <c r="C38" s="60">
        <v>20</v>
      </c>
    </row>
    <row r="39" spans="2:3" ht="18" customHeight="1">
      <c r="B39" s="61" t="s">
        <v>87</v>
      </c>
      <c r="C39" s="60">
        <v>1</v>
      </c>
    </row>
    <row r="40" spans="2:3" ht="18" customHeight="1">
      <c r="B40" s="265" t="s">
        <v>96</v>
      </c>
      <c r="C40" s="265"/>
    </row>
    <row r="41" spans="2:3" ht="18" customHeight="1">
      <c r="B41" s="61" t="s">
        <v>88</v>
      </c>
      <c r="C41" s="60">
        <v>1</v>
      </c>
    </row>
    <row r="42" spans="2:3" ht="18" customHeight="1">
      <c r="B42" s="265" t="s">
        <v>97</v>
      </c>
      <c r="C42" s="265"/>
    </row>
    <row r="43" spans="2:3" ht="18" customHeight="1">
      <c r="B43" s="61" t="s">
        <v>89</v>
      </c>
      <c r="C43" s="60">
        <v>3</v>
      </c>
    </row>
    <row r="44" spans="2:3" ht="18" customHeight="1">
      <c r="B44" s="61" t="s">
        <v>89</v>
      </c>
      <c r="C44" s="60">
        <v>3</v>
      </c>
    </row>
    <row r="45" spans="2:3" ht="18" customHeight="1">
      <c r="B45" s="61" t="s">
        <v>90</v>
      </c>
      <c r="C45" s="60">
        <v>1</v>
      </c>
    </row>
    <row r="46" spans="2:3" ht="18" customHeight="1">
      <c r="B46" s="61" t="s">
        <v>91</v>
      </c>
      <c r="C46" s="60">
        <v>3</v>
      </c>
    </row>
  </sheetData>
  <mergeCells count="7">
    <mergeCell ref="B42:C42"/>
    <mergeCell ref="B5:C5"/>
    <mergeCell ref="B13:C13"/>
    <mergeCell ref="B21:C21"/>
    <mergeCell ref="B32:C32"/>
    <mergeCell ref="B33:C33"/>
    <mergeCell ref="B40:C40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95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C25"/>
  <sheetViews>
    <sheetView topLeftCell="A4" workbookViewId="0">
      <selection activeCell="E12" sqref="E12"/>
    </sheetView>
  </sheetViews>
  <sheetFormatPr defaultRowHeight="15"/>
  <cols>
    <col min="1" max="1" width="3.28515625" customWidth="1"/>
    <col min="2" max="2" width="69.140625" customWidth="1"/>
    <col min="3" max="3" width="18.85546875" customWidth="1"/>
  </cols>
  <sheetData>
    <row r="4" spans="2:3" ht="21" customHeight="1">
      <c r="B4" s="62" t="s">
        <v>8</v>
      </c>
      <c r="C4" s="63" t="s">
        <v>33</v>
      </c>
    </row>
    <row r="5" spans="2:3" ht="21" customHeight="1">
      <c r="B5" s="265" t="s">
        <v>98</v>
      </c>
      <c r="C5" s="265"/>
    </row>
    <row r="6" spans="2:3" ht="18" customHeight="1">
      <c r="B6" s="61" t="s">
        <v>99</v>
      </c>
      <c r="C6" s="60">
        <v>1</v>
      </c>
    </row>
    <row r="7" spans="2:3" ht="18" customHeight="1">
      <c r="B7" s="61" t="s">
        <v>100</v>
      </c>
      <c r="C7" s="60">
        <v>2</v>
      </c>
    </row>
    <row r="8" spans="2:3" ht="18" customHeight="1">
      <c r="B8" s="61" t="s">
        <v>101</v>
      </c>
      <c r="C8" s="60">
        <v>2</v>
      </c>
    </row>
    <row r="9" spans="2:3" ht="18" customHeight="1">
      <c r="B9" s="61" t="s">
        <v>102</v>
      </c>
      <c r="C9" s="60">
        <v>2</v>
      </c>
    </row>
    <row r="10" spans="2:3" ht="18" customHeight="1">
      <c r="B10" s="61" t="s">
        <v>103</v>
      </c>
      <c r="C10" s="60">
        <v>1</v>
      </c>
    </row>
    <row r="11" spans="2:3" ht="18" customHeight="1">
      <c r="B11" s="61" t="s">
        <v>104</v>
      </c>
      <c r="C11" s="60">
        <v>1</v>
      </c>
    </row>
    <row r="12" spans="2:3" ht="18" customHeight="1">
      <c r="B12" s="265" t="s">
        <v>105</v>
      </c>
      <c r="C12" s="265"/>
    </row>
    <row r="13" spans="2:3" ht="18" customHeight="1">
      <c r="B13" s="265" t="s">
        <v>116</v>
      </c>
      <c r="C13" s="265"/>
    </row>
    <row r="14" spans="2:3" ht="18" customHeight="1">
      <c r="B14" s="61" t="s">
        <v>117</v>
      </c>
      <c r="C14" s="60">
        <v>12</v>
      </c>
    </row>
    <row r="15" spans="2:3" ht="18" customHeight="1">
      <c r="B15" s="265" t="s">
        <v>106</v>
      </c>
      <c r="C15" s="265"/>
    </row>
    <row r="16" spans="2:3" ht="18" customHeight="1">
      <c r="B16" s="61" t="s">
        <v>107</v>
      </c>
      <c r="C16" s="60">
        <v>1</v>
      </c>
    </row>
    <row r="17" spans="2:3" ht="18" customHeight="1">
      <c r="B17" s="265" t="s">
        <v>118</v>
      </c>
      <c r="C17" s="265"/>
    </row>
    <row r="18" spans="2:3" ht="18" customHeight="1">
      <c r="B18" s="61" t="s">
        <v>108</v>
      </c>
      <c r="C18" s="60">
        <v>1</v>
      </c>
    </row>
    <row r="19" spans="2:3" ht="18" customHeight="1">
      <c r="B19" s="61" t="s">
        <v>109</v>
      </c>
      <c r="C19" s="60">
        <v>1</v>
      </c>
    </row>
    <row r="20" spans="2:3" ht="18" customHeight="1">
      <c r="B20" s="61" t="s">
        <v>110</v>
      </c>
      <c r="C20" s="60">
        <v>1</v>
      </c>
    </row>
    <row r="21" spans="2:3" ht="18" customHeight="1">
      <c r="B21" s="61" t="s">
        <v>111</v>
      </c>
      <c r="C21" s="60">
        <v>2</v>
      </c>
    </row>
    <row r="22" spans="2:3" ht="18" customHeight="1">
      <c r="B22" s="61" t="s">
        <v>112</v>
      </c>
      <c r="C22" s="60">
        <v>201</v>
      </c>
    </row>
    <row r="23" spans="2:3" ht="18" customHeight="1">
      <c r="B23" s="61" t="s">
        <v>113</v>
      </c>
      <c r="C23" s="60">
        <v>1</v>
      </c>
    </row>
    <row r="24" spans="2:3" ht="18" customHeight="1">
      <c r="B24" s="265" t="s">
        <v>114</v>
      </c>
      <c r="C24" s="265"/>
    </row>
    <row r="25" spans="2:3" ht="18" customHeight="1">
      <c r="B25" s="61" t="s">
        <v>115</v>
      </c>
      <c r="C25" s="60">
        <v>1</v>
      </c>
    </row>
  </sheetData>
  <mergeCells count="6">
    <mergeCell ref="B24:C24"/>
    <mergeCell ref="B15:C15"/>
    <mergeCell ref="B17:C17"/>
    <mergeCell ref="B5:C5"/>
    <mergeCell ref="B12:C12"/>
    <mergeCell ref="B13:C1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4:C21"/>
  <sheetViews>
    <sheetView workbookViewId="0">
      <selection activeCell="E12" sqref="E12"/>
    </sheetView>
  </sheetViews>
  <sheetFormatPr defaultRowHeight="15"/>
  <cols>
    <col min="1" max="1" width="3.28515625" customWidth="1"/>
    <col min="2" max="2" width="72" customWidth="1"/>
    <col min="3" max="3" width="17.5703125" customWidth="1"/>
  </cols>
  <sheetData>
    <row r="4" spans="2:3" ht="28.15" customHeight="1">
      <c r="B4" s="62" t="s">
        <v>8</v>
      </c>
      <c r="C4" s="63" t="s">
        <v>33</v>
      </c>
    </row>
    <row r="5" spans="2:3" ht="37.9" customHeight="1">
      <c r="B5" s="61" t="s">
        <v>119</v>
      </c>
      <c r="C5" s="60">
        <v>1</v>
      </c>
    </row>
    <row r="6" spans="2:3" ht="18" customHeight="1">
      <c r="B6" s="61" t="s">
        <v>120</v>
      </c>
      <c r="C6" s="60">
        <v>1</v>
      </c>
    </row>
    <row r="7" spans="2:3" ht="18" customHeight="1">
      <c r="B7" s="61" t="s">
        <v>121</v>
      </c>
      <c r="C7" s="60">
        <v>1</v>
      </c>
    </row>
    <row r="8" spans="2:3" ht="18" customHeight="1">
      <c r="B8" s="61" t="s">
        <v>122</v>
      </c>
      <c r="C8" s="60">
        <v>1</v>
      </c>
    </row>
    <row r="9" spans="2:3" ht="18" customHeight="1">
      <c r="B9" s="61" t="s">
        <v>123</v>
      </c>
      <c r="C9" s="60">
        <v>1</v>
      </c>
    </row>
    <row r="10" spans="2:3" ht="18" customHeight="1">
      <c r="B10" s="61" t="s">
        <v>124</v>
      </c>
      <c r="C10" s="60">
        <v>1</v>
      </c>
    </row>
    <row r="11" spans="2:3" ht="18" customHeight="1">
      <c r="B11" s="61" t="s">
        <v>125</v>
      </c>
      <c r="C11" s="60">
        <v>2</v>
      </c>
    </row>
    <row r="12" spans="2:3" ht="18" customHeight="1">
      <c r="B12" s="61" t="s">
        <v>126</v>
      </c>
      <c r="C12" s="60">
        <v>2</v>
      </c>
    </row>
    <row r="13" spans="2:3" ht="18" customHeight="1">
      <c r="B13" s="61" t="s">
        <v>127</v>
      </c>
      <c r="C13" s="60">
        <v>1</v>
      </c>
    </row>
    <row r="14" spans="2:3" ht="18" customHeight="1">
      <c r="B14" s="61" t="s">
        <v>128</v>
      </c>
      <c r="C14" s="60">
        <v>1</v>
      </c>
    </row>
    <row r="15" spans="2:3" ht="18" customHeight="1">
      <c r="B15" s="61" t="s">
        <v>129</v>
      </c>
      <c r="C15" s="60">
        <v>2</v>
      </c>
    </row>
    <row r="16" spans="2:3" ht="18" customHeight="1">
      <c r="B16" s="61" t="s">
        <v>130</v>
      </c>
      <c r="C16" s="60">
        <v>1</v>
      </c>
    </row>
    <row r="17" spans="2:3" ht="18" customHeight="1">
      <c r="B17" s="61" t="s">
        <v>131</v>
      </c>
      <c r="C17" s="60">
        <v>2</v>
      </c>
    </row>
    <row r="18" spans="2:3" ht="18" customHeight="1">
      <c r="B18" s="61" t="s">
        <v>132</v>
      </c>
      <c r="C18" s="60">
        <v>2</v>
      </c>
    </row>
    <row r="19" spans="2:3" ht="18" customHeight="1">
      <c r="B19" s="61" t="s">
        <v>133</v>
      </c>
      <c r="C19" s="60">
        <v>2</v>
      </c>
    </row>
    <row r="20" spans="2:3" ht="18" customHeight="1">
      <c r="B20" s="61" t="s">
        <v>134</v>
      </c>
      <c r="C20" s="60">
        <v>2</v>
      </c>
    </row>
    <row r="21" spans="2:3" ht="18" customHeight="1">
      <c r="B21" s="61" t="s">
        <v>135</v>
      </c>
      <c r="C21" s="60">
        <v>2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4:C8"/>
  <sheetViews>
    <sheetView workbookViewId="0">
      <selection activeCell="E12" sqref="E12"/>
    </sheetView>
  </sheetViews>
  <sheetFormatPr defaultRowHeight="15"/>
  <cols>
    <col min="1" max="1" width="3.28515625" customWidth="1"/>
    <col min="2" max="2" width="72" customWidth="1"/>
    <col min="3" max="3" width="17.5703125" customWidth="1"/>
  </cols>
  <sheetData>
    <row r="4" spans="2:3" ht="28.15" customHeight="1">
      <c r="B4" s="62" t="s">
        <v>8</v>
      </c>
      <c r="C4" s="63" t="s">
        <v>33</v>
      </c>
    </row>
    <row r="5" spans="2:3" ht="18" customHeight="1">
      <c r="B5" s="61" t="s">
        <v>136</v>
      </c>
      <c r="C5" s="60">
        <v>5</v>
      </c>
    </row>
    <row r="6" spans="2:3" ht="18" customHeight="1">
      <c r="B6" s="61" t="s">
        <v>137</v>
      </c>
      <c r="C6" s="60">
        <v>3</v>
      </c>
    </row>
    <row r="7" spans="2:3" ht="18" customHeight="1">
      <c r="B7" s="61" t="s">
        <v>138</v>
      </c>
      <c r="C7" s="60">
        <v>1</v>
      </c>
    </row>
    <row r="8" spans="2:3" ht="18" customHeight="1">
      <c r="B8" s="61" t="s">
        <v>139</v>
      </c>
      <c r="C8" s="60">
        <v>5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4:C19"/>
  <sheetViews>
    <sheetView workbookViewId="0">
      <selection activeCell="E12" sqref="E12"/>
    </sheetView>
  </sheetViews>
  <sheetFormatPr defaultRowHeight="15"/>
  <cols>
    <col min="1" max="1" width="3.28515625" customWidth="1"/>
    <col min="2" max="2" width="66.7109375" customWidth="1"/>
    <col min="3" max="3" width="17.5703125" customWidth="1"/>
  </cols>
  <sheetData>
    <row r="4" spans="2:3" ht="28.15" customHeight="1">
      <c r="B4" s="62" t="s">
        <v>140</v>
      </c>
      <c r="C4" s="63" t="s">
        <v>141</v>
      </c>
    </row>
    <row r="5" spans="2:3" ht="18" customHeight="1">
      <c r="B5" s="64" t="s">
        <v>142</v>
      </c>
      <c r="C5" s="65">
        <v>40</v>
      </c>
    </row>
    <row r="6" spans="2:3" ht="18" customHeight="1">
      <c r="B6" s="64" t="s">
        <v>143</v>
      </c>
      <c r="C6" s="65">
        <v>30</v>
      </c>
    </row>
    <row r="7" spans="2:3" ht="18" customHeight="1">
      <c r="B7" s="64" t="s">
        <v>144</v>
      </c>
      <c r="C7" s="65">
        <v>30</v>
      </c>
    </row>
    <row r="8" spans="2:3" ht="18" customHeight="1">
      <c r="B8" s="64" t="s">
        <v>145</v>
      </c>
      <c r="C8" s="65">
        <v>20</v>
      </c>
    </row>
    <row r="9" spans="2:3" ht="15.75">
      <c r="B9" s="64" t="s">
        <v>146</v>
      </c>
      <c r="C9" s="65">
        <v>100</v>
      </c>
    </row>
    <row r="10" spans="2:3" ht="15.75">
      <c r="B10" s="64" t="s">
        <v>147</v>
      </c>
      <c r="C10" s="65">
        <v>20</v>
      </c>
    </row>
    <row r="11" spans="2:3" ht="15.75">
      <c r="B11" s="64" t="s">
        <v>148</v>
      </c>
      <c r="C11" s="65">
        <v>50</v>
      </c>
    </row>
    <row r="12" spans="2:3" ht="15.75">
      <c r="B12" s="64" t="s">
        <v>149</v>
      </c>
      <c r="C12" s="65">
        <v>50</v>
      </c>
    </row>
    <row r="13" spans="2:3" ht="15.75">
      <c r="B13" s="64" t="s">
        <v>150</v>
      </c>
      <c r="C13" s="65">
        <v>10</v>
      </c>
    </row>
    <row r="14" spans="2:3" ht="15.75">
      <c r="B14" s="64" t="s">
        <v>151</v>
      </c>
      <c r="C14" s="65">
        <v>30</v>
      </c>
    </row>
    <row r="15" spans="2:3" ht="15.75">
      <c r="B15" s="64" t="s">
        <v>152</v>
      </c>
      <c r="C15" s="65">
        <v>50</v>
      </c>
    </row>
    <row r="16" spans="2:3" ht="15.75">
      <c r="B16" s="64" t="s">
        <v>153</v>
      </c>
      <c r="C16" s="65">
        <v>50</v>
      </c>
    </row>
    <row r="17" spans="2:3" ht="15.75">
      <c r="B17" s="64" t="s">
        <v>154</v>
      </c>
      <c r="C17" s="65">
        <v>50</v>
      </c>
    </row>
    <row r="18" spans="2:3" ht="15.75">
      <c r="B18" s="64" t="s">
        <v>155</v>
      </c>
      <c r="C18" s="65">
        <v>70</v>
      </c>
    </row>
    <row r="19" spans="2:3" ht="22.9" customHeight="1">
      <c r="B19" s="66" t="s">
        <v>204</v>
      </c>
      <c r="C19" s="67">
        <f>SUM(C5:C18)</f>
        <v>600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</vt:i4>
      </vt:variant>
    </vt:vector>
  </HeadingPairs>
  <TitlesOfParts>
    <vt:vector size="19" baseType="lpstr">
      <vt:lpstr>CT-00_05(C_RANGEL)-C-DESON (2)</vt:lpstr>
      <vt:lpstr>BDI_Canal</vt:lpstr>
      <vt:lpstr>CURVA_SERV (2)</vt:lpstr>
      <vt:lpstr>equipe</vt:lpstr>
      <vt:lpstr>lab</vt:lpstr>
      <vt:lpstr>lab (2)</vt:lpstr>
      <vt:lpstr>topo</vt:lpstr>
      <vt:lpstr>inf</vt:lpstr>
      <vt:lpstr>instal</vt:lpstr>
      <vt:lpstr>BDI_Canal!Area_de_impressao</vt:lpstr>
      <vt:lpstr>'CT-00_05(C_RANGEL)-C-DESON (2)'!Area_de_impressao</vt:lpstr>
      <vt:lpstr>'CURVA_SERV (2)'!Area_de_impressao</vt:lpstr>
      <vt:lpstr>BDI_Canal!Print_Area</vt:lpstr>
      <vt:lpstr>'CT-00_05(C_RANGEL)-C-DESON (2)'!Print_Area</vt:lpstr>
      <vt:lpstr>'CURVA_SERV (2)'!Print_Area</vt:lpstr>
      <vt:lpstr>'CT-00_05(C_RANGEL)-C-DESON (2)'!Print_Titles</vt:lpstr>
      <vt:lpstr>'CURVA_SERV (2)'!Print_Titles</vt:lpstr>
      <vt:lpstr>'CT-00_05(C_RANGEL)-C-DESON (2)'!Titulos_de_impressao</vt:lpstr>
      <vt:lpstr>'CURVA_SERV (2)'!Titulos_de_impressao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obras</cp:lastModifiedBy>
  <cp:lastPrinted>2020-02-19T16:32:58Z</cp:lastPrinted>
  <dcterms:created xsi:type="dcterms:W3CDTF">2018-01-20T15:27:54Z</dcterms:created>
  <dcterms:modified xsi:type="dcterms:W3CDTF">2022-07-26T19:56:08Z</dcterms:modified>
</cp:coreProperties>
</file>